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490" windowHeight="10560" activeTab="1"/>
  </bookViews>
  <sheets>
    <sheet name="附表1.汇总（终）" sheetId="1" r:id="rId1"/>
    <sheet name="2-1（审批文件)" sheetId="11" r:id="rId2"/>
    <sheet name="2-2债务规模400万以上" sheetId="23" r:id="rId3"/>
    <sheet name="2-3（会议纪要)" sheetId="12" r:id="rId4"/>
    <sheet name="2-4（领导批示）" sheetId="14" r:id="rId5"/>
    <sheet name="2-5（部门批复等）" sheetId="13" r:id="rId6"/>
  </sheets>
  <definedNames>
    <definedName name="_xlnm._FilterDatabase" localSheetId="0" hidden="1">'附表1.汇总（终）'!$A$5:$V$173</definedName>
    <definedName name="_xlnm._FilterDatabase" localSheetId="1" hidden="1">'2-1（审批文件)'!$A$5:$V$159</definedName>
    <definedName name="_xlnm._FilterDatabase" localSheetId="3" hidden="1">'2-3（会议纪要)'!$A$5:$V$12</definedName>
    <definedName name="_xlnm._FilterDatabase" localSheetId="5" hidden="1">'2-5（部门批复等）'!$A$5:$V$10</definedName>
    <definedName name="_xlnm._FilterDatabase" localSheetId="4" hidden="1">'2-4（领导批示）'!$A$5:$V$9</definedName>
    <definedName name="_xlnm.Print_Titles" localSheetId="0">'附表1.汇总（终）'!$1:$5</definedName>
    <definedName name="_xlnm.Print_Titles" localSheetId="1">'2-1（审批文件)'!$1:$5</definedName>
  </definedNames>
  <calcPr calcId="144525"/>
</workbook>
</file>

<file path=xl/comments1.xml><?xml version="1.0" encoding="utf-8"?>
<comments xmlns="http://schemas.openxmlformats.org/spreadsheetml/2006/main">
  <authors>
    <author>Administrator</author>
    <author>HUAWEI</author>
  </authors>
  <commentList>
    <comment ref="F14" authorId="0">
      <text>
        <r>
          <rPr>
            <sz val="9"/>
            <rFont val="宋体"/>
            <charset val="134"/>
          </rPr>
          <t xml:space="preserve">可研固审批投资发[2021]23号
</t>
        </r>
      </text>
    </comment>
    <comment ref="H14" authorId="0">
      <text>
        <r>
          <rPr>
            <sz val="9"/>
            <rFont val="宋体"/>
            <charset val="134"/>
          </rPr>
          <t xml:space="preserve">可研：2478
</t>
        </r>
      </text>
    </comment>
    <comment ref="L27" authorId="0">
      <text>
        <r>
          <rPr>
            <sz val="9"/>
            <rFont val="宋体"/>
            <charset val="134"/>
          </rPr>
          <t>工程288.2+其他4.07</t>
        </r>
      </text>
    </comment>
    <comment ref="L28" authorId="0">
      <text>
        <r>
          <rPr>
            <sz val="9"/>
            <rFont val="宋体"/>
            <charset val="134"/>
          </rPr>
          <t>工程款+其他</t>
        </r>
      </text>
    </comment>
    <comment ref="F32" authorId="0">
      <text>
        <r>
          <rPr>
            <sz val="9"/>
            <rFont val="宋体"/>
            <charset val="134"/>
          </rPr>
          <t>财政固行审（投资）发〔2018〕10号
批复调整</t>
        </r>
      </text>
    </comment>
    <comment ref="H32" authorId="0">
      <text>
        <r>
          <rPr>
            <b/>
            <sz val="9"/>
            <rFont val="宋体"/>
            <charset val="134"/>
          </rPr>
          <t>225</t>
        </r>
        <r>
          <rPr>
            <sz val="9"/>
            <rFont val="宋体"/>
            <charset val="134"/>
          </rPr>
          <t xml:space="preserve">
</t>
        </r>
      </text>
    </comment>
    <comment ref="L32" authorId="0">
      <text>
        <r>
          <rPr>
            <sz val="9"/>
            <rFont val="宋体"/>
            <charset val="134"/>
          </rPr>
          <t xml:space="preserve">工程883.58+其他28.43
</t>
        </r>
      </text>
    </comment>
    <comment ref="H35" authorId="0">
      <text>
        <r>
          <rPr>
            <sz val="9"/>
            <rFont val="宋体"/>
            <charset val="134"/>
          </rPr>
          <t xml:space="preserve">财政批复金额13904.83万元
</t>
        </r>
      </text>
    </comment>
    <comment ref="H36" authorId="0">
      <text>
        <r>
          <rPr>
            <sz val="9"/>
            <rFont val="宋体"/>
            <charset val="134"/>
          </rPr>
          <t xml:space="preserve">财政批复金额27801.64万元
</t>
        </r>
      </text>
    </comment>
    <comment ref="F43" authorId="0">
      <text>
        <r>
          <rPr>
            <sz val="9"/>
            <rFont val="宋体"/>
            <charset val="134"/>
          </rPr>
          <t>丝路：194
文化馆：192
图书馆：193</t>
        </r>
      </text>
    </comment>
    <comment ref="R48" authorId="0">
      <text>
        <r>
          <rPr>
            <b/>
            <sz val="9"/>
            <rFont val="宋体"/>
            <charset val="134"/>
          </rPr>
          <t>2021年171.67万元</t>
        </r>
      </text>
    </comment>
    <comment ref="Q52" authorId="1">
      <text>
        <r>
          <rPr>
            <sz val="14"/>
            <rFont val="宋体"/>
            <charset val="134"/>
          </rPr>
          <t>含自筹资金7.56万元</t>
        </r>
      </text>
    </comment>
    <comment ref="T52" authorId="1">
      <text>
        <r>
          <rPr>
            <sz val="16"/>
            <rFont val="宋体"/>
            <charset val="134"/>
          </rPr>
          <t>质保金</t>
        </r>
      </text>
    </comment>
    <comment ref="T53" authorId="1">
      <text>
        <r>
          <rPr>
            <sz val="16"/>
            <rFont val="宋体"/>
            <charset val="134"/>
          </rPr>
          <t>工程款</t>
        </r>
      </text>
    </comment>
    <comment ref="H57" authorId="0">
      <text>
        <r>
          <rPr>
            <sz val="9"/>
            <rFont val="宋体"/>
            <charset val="134"/>
          </rPr>
          <t>财政
3808.38万元</t>
        </r>
      </text>
    </comment>
    <comment ref="H59" authorId="0">
      <text>
        <r>
          <rPr>
            <sz val="9"/>
            <rFont val="宋体"/>
            <charset val="134"/>
          </rPr>
          <t>财政
2626.48万元</t>
        </r>
      </text>
    </comment>
    <comment ref="H64" authorId="0">
      <text>
        <r>
          <rPr>
            <sz val="9"/>
            <rFont val="宋体"/>
            <charset val="134"/>
          </rPr>
          <t>财政4397</t>
        </r>
      </text>
    </comment>
    <comment ref="H72" authorId="0">
      <text>
        <r>
          <rPr>
            <sz val="9"/>
            <rFont val="宋体"/>
            <charset val="134"/>
          </rPr>
          <t>财政567.1</t>
        </r>
      </text>
    </comment>
    <comment ref="H80" authorId="0">
      <text>
        <r>
          <rPr>
            <sz val="9"/>
            <rFont val="宋体"/>
            <charset val="134"/>
          </rPr>
          <t xml:space="preserve">133号文批复概算3308万元
</t>
        </r>
      </text>
    </comment>
    <comment ref="H85" authorId="0">
      <text>
        <r>
          <rPr>
            <sz val="9"/>
            <rFont val="宋体"/>
            <charset val="134"/>
          </rPr>
          <t xml:space="preserve">财政：252.83
</t>
        </r>
      </text>
    </comment>
    <comment ref="H88" authorId="0">
      <text>
        <r>
          <rPr>
            <sz val="9"/>
            <rFont val="宋体"/>
            <charset val="134"/>
          </rPr>
          <t>财政329.43</t>
        </r>
      </text>
    </comment>
    <comment ref="H89" authorId="0">
      <text>
        <r>
          <rPr>
            <sz val="9"/>
            <rFont val="宋体"/>
            <charset val="134"/>
          </rPr>
          <t xml:space="preserve">财政653.35
</t>
        </r>
      </text>
    </comment>
    <comment ref="H90" authorId="0">
      <text>
        <r>
          <rPr>
            <sz val="9"/>
            <rFont val="宋体"/>
            <charset val="134"/>
          </rPr>
          <t xml:space="preserve">财政3253.6
</t>
        </r>
      </text>
    </comment>
    <comment ref="N91" authorId="0">
      <text>
        <r>
          <rPr>
            <sz val="9"/>
            <rFont val="宋体"/>
            <charset val="134"/>
          </rPr>
          <t xml:space="preserve">自筹
</t>
        </r>
      </text>
    </comment>
    <comment ref="H92" authorId="0">
      <text>
        <r>
          <rPr>
            <sz val="9"/>
            <rFont val="宋体"/>
            <charset val="134"/>
          </rPr>
          <t xml:space="preserve">财政1029.06
</t>
        </r>
      </text>
    </comment>
    <comment ref="H93" authorId="0">
      <text>
        <r>
          <rPr>
            <sz val="9"/>
            <rFont val="宋体"/>
            <charset val="134"/>
          </rPr>
          <t xml:space="preserve">财政1880.55
</t>
        </r>
      </text>
    </comment>
    <comment ref="N94" authorId="0">
      <text>
        <r>
          <rPr>
            <sz val="9"/>
            <rFont val="宋体"/>
            <charset val="134"/>
          </rPr>
          <t xml:space="preserve">公司自筹
</t>
        </r>
      </text>
    </comment>
    <comment ref="H95" authorId="0">
      <text>
        <r>
          <rPr>
            <b/>
            <sz val="9"/>
            <rFont val="宋体"/>
            <charset val="134"/>
          </rPr>
          <t>财政498.37</t>
        </r>
      </text>
    </comment>
    <comment ref="N95" authorId="0">
      <text>
        <r>
          <rPr>
            <sz val="9"/>
            <rFont val="宋体"/>
            <charset val="134"/>
          </rPr>
          <t>企业自筹和奖补资金</t>
        </r>
      </text>
    </comment>
    <comment ref="F99" authorId="0">
      <text>
        <r>
          <rPr>
            <sz val="9"/>
            <rFont val="宋体"/>
            <charset val="134"/>
          </rPr>
          <t>财政
固审批（投资）[2021]102号）
14号为22年调整批复</t>
        </r>
      </text>
    </comment>
    <comment ref="N100" authorId="0">
      <text>
        <r>
          <rPr>
            <b/>
            <sz val="9"/>
            <rFont val="宋体"/>
            <charset val="134"/>
          </rPr>
          <t>2021年开发区创新发展专项资金</t>
        </r>
      </text>
    </comment>
    <comment ref="H102" authorId="0">
      <text>
        <r>
          <rPr>
            <sz val="9"/>
            <rFont val="宋体"/>
            <charset val="134"/>
          </rPr>
          <t>财政
607.76</t>
        </r>
      </text>
    </comment>
    <comment ref="H104" authorId="0">
      <text>
        <r>
          <rPr>
            <sz val="9"/>
            <rFont val="宋体"/>
            <charset val="134"/>
          </rPr>
          <t>财政456.1</t>
        </r>
      </text>
    </comment>
    <comment ref="R105" authorId="0">
      <text>
        <r>
          <rPr>
            <sz val="9"/>
            <rFont val="宋体"/>
            <charset val="134"/>
          </rPr>
          <t>结算审核费</t>
        </r>
      </text>
    </comment>
    <comment ref="H106" authorId="0">
      <text>
        <r>
          <rPr>
            <sz val="9"/>
            <rFont val="宋体"/>
            <charset val="134"/>
          </rPr>
          <t>财政462.83</t>
        </r>
      </text>
    </comment>
    <comment ref="R107" authorId="0">
      <text>
        <r>
          <rPr>
            <sz val="9"/>
            <rFont val="宋体"/>
            <charset val="134"/>
          </rPr>
          <t xml:space="preserve">结算审核费
</t>
        </r>
      </text>
    </comment>
    <comment ref="H108" authorId="0">
      <text>
        <r>
          <rPr>
            <sz val="9"/>
            <rFont val="宋体"/>
            <charset val="134"/>
          </rPr>
          <t xml:space="preserve">财政481.98
</t>
        </r>
      </text>
    </comment>
    <comment ref="R109" authorId="0">
      <text>
        <r>
          <rPr>
            <sz val="9"/>
            <rFont val="宋体"/>
            <charset val="134"/>
          </rPr>
          <t xml:space="preserve">结算审核费
</t>
        </r>
      </text>
    </comment>
    <comment ref="H110" authorId="0">
      <text>
        <r>
          <rPr>
            <b/>
            <sz val="9"/>
            <rFont val="宋体"/>
            <charset val="134"/>
          </rPr>
          <t>财政508.22:</t>
        </r>
        <r>
          <rPr>
            <sz val="9"/>
            <rFont val="宋体"/>
            <charset val="134"/>
          </rPr>
          <t xml:space="preserve">
</t>
        </r>
      </text>
    </comment>
    <comment ref="R111" authorId="0">
      <text>
        <r>
          <rPr>
            <sz val="9"/>
            <rFont val="宋体"/>
            <charset val="134"/>
          </rPr>
          <t>结算审核费</t>
        </r>
      </text>
    </comment>
    <comment ref="H112" authorId="0">
      <text>
        <r>
          <rPr>
            <sz val="9"/>
            <rFont val="宋体"/>
            <charset val="134"/>
          </rPr>
          <t xml:space="preserve">财政267.77
</t>
        </r>
      </text>
    </comment>
    <comment ref="R113" authorId="0">
      <text>
        <r>
          <rPr>
            <sz val="9"/>
            <rFont val="宋体"/>
            <charset val="134"/>
          </rPr>
          <t xml:space="preserve">结算审核费
</t>
        </r>
      </text>
    </comment>
    <comment ref="H114" authorId="0">
      <text>
        <r>
          <rPr>
            <b/>
            <sz val="9"/>
            <rFont val="宋体"/>
            <charset val="134"/>
          </rPr>
          <t>财政2168.16:</t>
        </r>
        <r>
          <rPr>
            <sz val="9"/>
            <rFont val="宋体"/>
            <charset val="134"/>
          </rPr>
          <t xml:space="preserve">
</t>
        </r>
      </text>
    </comment>
    <comment ref="H115" authorId="0">
      <text>
        <r>
          <rPr>
            <sz val="9"/>
            <rFont val="宋体"/>
            <charset val="134"/>
          </rPr>
          <t xml:space="preserve">财政1887.85
</t>
        </r>
      </text>
    </comment>
    <comment ref="H117" authorId="0">
      <text>
        <r>
          <rPr>
            <sz val="9"/>
            <rFont val="宋体"/>
            <charset val="134"/>
          </rPr>
          <t>财政1156.63</t>
        </r>
      </text>
    </comment>
    <comment ref="H119" authorId="0">
      <text>
        <r>
          <rPr>
            <sz val="9"/>
            <rFont val="宋体"/>
            <charset val="134"/>
          </rPr>
          <t xml:space="preserve">财政524.63
</t>
        </r>
      </text>
    </comment>
    <comment ref="H120" authorId="0">
      <text>
        <r>
          <rPr>
            <sz val="9"/>
            <rFont val="宋体"/>
            <charset val="134"/>
          </rPr>
          <t xml:space="preserve">财政2289.28
</t>
        </r>
      </text>
    </comment>
    <comment ref="H122" authorId="0">
      <text>
        <r>
          <rPr>
            <sz val="9"/>
            <rFont val="宋体"/>
            <charset val="134"/>
          </rPr>
          <t xml:space="preserve">财政819.35
</t>
        </r>
      </text>
    </comment>
    <comment ref="H124" authorId="0">
      <text>
        <r>
          <rPr>
            <sz val="9"/>
            <rFont val="宋体"/>
            <charset val="134"/>
          </rPr>
          <t xml:space="preserve">财政612.85
</t>
        </r>
      </text>
    </comment>
    <comment ref="H126" authorId="0">
      <text>
        <r>
          <rPr>
            <sz val="9"/>
            <rFont val="宋体"/>
            <charset val="134"/>
          </rPr>
          <t xml:space="preserve">财政1850.27
</t>
        </r>
      </text>
    </comment>
    <comment ref="H130" authorId="0">
      <text>
        <r>
          <rPr>
            <sz val="9"/>
            <rFont val="宋体"/>
            <charset val="134"/>
          </rPr>
          <t>文件1948</t>
        </r>
      </text>
    </comment>
    <comment ref="R132" authorId="0">
      <text>
        <r>
          <rPr>
            <sz val="9"/>
            <rFont val="宋体"/>
            <charset val="134"/>
          </rPr>
          <t>工程款</t>
        </r>
      </text>
    </comment>
    <comment ref="L133" authorId="0">
      <text>
        <r>
          <rPr>
            <b/>
            <sz val="9"/>
            <rFont val="宋体"/>
            <charset val="134"/>
          </rPr>
          <t>工程款77.03+设计监理费等5.1</t>
        </r>
      </text>
    </comment>
    <comment ref="N133" authorId="0">
      <text>
        <r>
          <rPr>
            <sz val="9"/>
            <rFont val="宋体"/>
            <charset val="134"/>
          </rPr>
          <t>老旧小区改造项目1300万元中解决（固财建发（2018）531号</t>
        </r>
      </text>
    </comment>
    <comment ref="L134" authorId="0">
      <text>
        <r>
          <rPr>
            <sz val="9"/>
            <rFont val="宋体"/>
            <charset val="134"/>
          </rPr>
          <t xml:space="preserve">工程款77.2+监理费等
</t>
        </r>
      </text>
    </comment>
    <comment ref="N134" authorId="0">
      <text>
        <r>
          <rPr>
            <sz val="9"/>
            <rFont val="宋体"/>
            <charset val="134"/>
          </rPr>
          <t>老旧小区改造项目1300万元中解决（固财建发（2018）531号</t>
        </r>
      </text>
    </comment>
    <comment ref="L135" authorId="0">
      <text>
        <r>
          <rPr>
            <sz val="9"/>
            <rFont val="宋体"/>
            <charset val="134"/>
          </rPr>
          <t xml:space="preserve">工程款356.69+监理费等
</t>
        </r>
      </text>
    </comment>
    <comment ref="H136" authorId="0">
      <text>
        <r>
          <rPr>
            <b/>
            <sz val="9"/>
            <rFont val="宋体"/>
            <charset val="134"/>
          </rPr>
          <t>Administrator:</t>
        </r>
        <r>
          <rPr>
            <sz val="9"/>
            <rFont val="宋体"/>
            <charset val="134"/>
          </rPr>
          <t xml:space="preserve">
财政3900</t>
        </r>
      </text>
    </comment>
    <comment ref="R136" authorId="0">
      <text>
        <r>
          <rPr>
            <sz val="9"/>
            <rFont val="宋体"/>
            <charset val="134"/>
          </rPr>
          <t xml:space="preserve">按合同价欠付
</t>
        </r>
      </text>
    </comment>
    <comment ref="H137" authorId="0">
      <text>
        <r>
          <rPr>
            <sz val="9"/>
            <rFont val="宋体"/>
            <charset val="134"/>
          </rPr>
          <t xml:space="preserve">财政868,
</t>
        </r>
      </text>
    </comment>
    <comment ref="H144" authorId="0">
      <text>
        <r>
          <rPr>
            <sz val="9"/>
            <rFont val="宋体"/>
            <charset val="134"/>
          </rPr>
          <t xml:space="preserve">财政498.6126
</t>
        </r>
      </text>
    </comment>
    <comment ref="R144" authorId="0">
      <text>
        <r>
          <rPr>
            <b/>
            <sz val="9"/>
            <rFont val="宋体"/>
            <charset val="134"/>
          </rPr>
          <t>148.1698</t>
        </r>
      </text>
    </comment>
    <comment ref="H145" authorId="0">
      <text>
        <r>
          <rPr>
            <sz val="9"/>
            <rFont val="宋体"/>
            <charset val="134"/>
          </rPr>
          <t xml:space="preserve">财政1485.1833
</t>
        </r>
      </text>
    </comment>
    <comment ref="C147" authorId="0">
      <text>
        <r>
          <rPr>
            <sz val="9"/>
            <rFont val="宋体"/>
            <charset val="134"/>
          </rPr>
          <t>对应财政固原市西南新区路灯维修、固原市区新区路灯维修、固原市老城及开发区路灯维修</t>
        </r>
      </text>
    </comment>
    <comment ref="H148" authorId="0">
      <text>
        <r>
          <rPr>
            <sz val="9"/>
            <rFont val="宋体"/>
            <charset val="134"/>
          </rPr>
          <t xml:space="preserve">财政2102.9157
</t>
        </r>
      </text>
    </comment>
    <comment ref="H150" authorId="0">
      <text>
        <r>
          <rPr>
            <sz val="9"/>
            <rFont val="宋体"/>
            <charset val="134"/>
          </rPr>
          <t xml:space="preserve">财政2870.2549
</t>
        </r>
      </text>
    </comment>
    <comment ref="H153" authorId="0">
      <text>
        <r>
          <rPr>
            <sz val="9"/>
            <rFont val="宋体"/>
            <charset val="134"/>
          </rPr>
          <t xml:space="preserve">财政1095.6905
</t>
        </r>
      </text>
    </comment>
    <comment ref="R153" authorId="0">
      <text>
        <r>
          <rPr>
            <b/>
            <sz val="9"/>
            <rFont val="宋体"/>
            <charset val="134"/>
          </rPr>
          <t>36.0183</t>
        </r>
        <r>
          <rPr>
            <sz val="9"/>
            <rFont val="宋体"/>
            <charset val="134"/>
          </rPr>
          <t xml:space="preserve">
</t>
        </r>
      </text>
    </comment>
    <comment ref="H156" authorId="0">
      <text>
        <r>
          <rPr>
            <sz val="9"/>
            <rFont val="宋体"/>
            <charset val="134"/>
          </rPr>
          <t xml:space="preserve">财政2410.3797
</t>
        </r>
      </text>
    </comment>
    <comment ref="R156" authorId="0">
      <text>
        <r>
          <rPr>
            <b/>
            <sz val="9"/>
            <rFont val="宋体"/>
            <charset val="134"/>
          </rPr>
          <t>9.5394</t>
        </r>
        <r>
          <rPr>
            <sz val="9"/>
            <rFont val="宋体"/>
            <charset val="134"/>
          </rPr>
          <t xml:space="preserve">
</t>
        </r>
      </text>
    </comment>
    <comment ref="H162" authorId="0">
      <text>
        <r>
          <rPr>
            <sz val="9"/>
            <rFont val="宋体"/>
            <charset val="134"/>
          </rPr>
          <t xml:space="preserve">财政1030.9087
</t>
        </r>
      </text>
    </comment>
    <comment ref="U162" authorId="0">
      <text>
        <r>
          <rPr>
            <sz val="9"/>
            <rFont val="宋体"/>
            <charset val="134"/>
          </rPr>
          <t xml:space="preserve">单位表上288.54财政收回
</t>
        </r>
      </text>
    </comment>
    <comment ref="T163" authorId="0">
      <text>
        <r>
          <rPr>
            <b/>
            <sz val="9"/>
            <rFont val="宋体"/>
            <charset val="134"/>
          </rPr>
          <t>183.6486</t>
        </r>
        <r>
          <rPr>
            <sz val="9"/>
            <rFont val="宋体"/>
            <charset val="134"/>
          </rPr>
          <t xml:space="preserve">
</t>
        </r>
      </text>
    </comment>
    <comment ref="H164" authorId="0">
      <text>
        <r>
          <rPr>
            <sz val="9"/>
            <rFont val="宋体"/>
            <charset val="134"/>
          </rPr>
          <t>财政957.1552</t>
        </r>
      </text>
    </comment>
    <comment ref="F166" authorId="0">
      <text>
        <r>
          <rPr>
            <sz val="9"/>
            <rFont val="宋体"/>
            <charset val="134"/>
          </rPr>
          <t xml:space="preserve">财政固审批（投资）【2021】119号
</t>
        </r>
      </text>
    </comment>
    <comment ref="H166" authorId="0">
      <text>
        <r>
          <rPr>
            <sz val="9"/>
            <rFont val="宋体"/>
            <charset val="134"/>
          </rPr>
          <t>财政12913.44974</t>
        </r>
      </text>
    </comment>
    <comment ref="R166" authorId="0">
      <text>
        <r>
          <rPr>
            <b/>
            <sz val="9"/>
            <rFont val="宋体"/>
            <charset val="134"/>
          </rPr>
          <t>886.36935</t>
        </r>
        <r>
          <rPr>
            <sz val="9"/>
            <rFont val="宋体"/>
            <charset val="134"/>
          </rPr>
          <t xml:space="preserve">
</t>
        </r>
      </text>
    </comment>
    <comment ref="F170" authorId="0">
      <text>
        <r>
          <rPr>
            <sz val="9"/>
            <rFont val="宋体"/>
            <charset val="134"/>
          </rPr>
          <t>2022年5月24日初步设计
固审批（投资）〔2022〕33号，固审批（投资）﹝2022﹞17号为预批复文号</t>
        </r>
      </text>
    </comment>
    <comment ref="F171" authorId="0">
      <text>
        <r>
          <rPr>
            <sz val="9"/>
            <rFont val="宋体"/>
            <charset val="134"/>
          </rPr>
          <t xml:space="preserve">财政固审批（投资）【2022】131号
</t>
        </r>
      </text>
    </comment>
    <comment ref="L174" authorId="0">
      <text>
        <r>
          <rPr>
            <sz val="9"/>
            <rFont val="宋体"/>
            <charset val="134"/>
          </rPr>
          <t xml:space="preserve">工程决算，不包括其他相关费用
</t>
        </r>
      </text>
    </comment>
  </commentList>
</comments>
</file>

<file path=xl/comments2.xml><?xml version="1.0" encoding="utf-8"?>
<comments xmlns="http://schemas.openxmlformats.org/spreadsheetml/2006/main">
  <authors>
    <author>Administrator</author>
    <author>HUAWEI</author>
  </authors>
  <commentList>
    <comment ref="F14" authorId="0">
      <text>
        <r>
          <rPr>
            <sz val="9"/>
            <rFont val="宋体"/>
            <charset val="134"/>
          </rPr>
          <t xml:space="preserve">可研固审批投资发[2021]23号
</t>
        </r>
      </text>
    </comment>
    <comment ref="H14" authorId="0">
      <text>
        <r>
          <rPr>
            <sz val="9"/>
            <rFont val="宋体"/>
            <charset val="134"/>
          </rPr>
          <t xml:space="preserve">可研：2478
</t>
        </r>
      </text>
    </comment>
    <comment ref="L27" authorId="0">
      <text>
        <r>
          <rPr>
            <sz val="9"/>
            <rFont val="宋体"/>
            <charset val="134"/>
          </rPr>
          <t>工程288.2+其他4.07</t>
        </r>
      </text>
    </comment>
    <comment ref="L28" authorId="0">
      <text>
        <r>
          <rPr>
            <sz val="9"/>
            <rFont val="宋体"/>
            <charset val="134"/>
          </rPr>
          <t>工程款+其他</t>
        </r>
      </text>
    </comment>
    <comment ref="F32" authorId="0">
      <text>
        <r>
          <rPr>
            <sz val="9"/>
            <rFont val="宋体"/>
            <charset val="134"/>
          </rPr>
          <t>财政固行审（投资）发〔2018〕10号
批复调整</t>
        </r>
      </text>
    </comment>
    <comment ref="H32" authorId="0">
      <text>
        <r>
          <rPr>
            <b/>
            <sz val="9"/>
            <rFont val="宋体"/>
            <charset val="134"/>
          </rPr>
          <t>225</t>
        </r>
        <r>
          <rPr>
            <sz val="9"/>
            <rFont val="宋体"/>
            <charset val="134"/>
          </rPr>
          <t xml:space="preserve">
</t>
        </r>
      </text>
    </comment>
    <comment ref="L32" authorId="0">
      <text>
        <r>
          <rPr>
            <sz val="9"/>
            <rFont val="宋体"/>
            <charset val="134"/>
          </rPr>
          <t xml:space="preserve">工程883.58+其他28.43
</t>
        </r>
      </text>
    </comment>
    <comment ref="H34" authorId="0">
      <text>
        <r>
          <rPr>
            <sz val="9"/>
            <rFont val="宋体"/>
            <charset val="134"/>
          </rPr>
          <t xml:space="preserve">财政批复金额13904.83万元
</t>
        </r>
      </text>
    </comment>
    <comment ref="H35" authorId="0">
      <text>
        <r>
          <rPr>
            <sz val="9"/>
            <rFont val="宋体"/>
            <charset val="134"/>
          </rPr>
          <t xml:space="preserve">财政批复金额27801.64万元
</t>
        </r>
      </text>
    </comment>
    <comment ref="F41" authorId="0">
      <text>
        <r>
          <rPr>
            <sz val="9"/>
            <rFont val="宋体"/>
            <charset val="134"/>
          </rPr>
          <t>丝路：194
文化馆：192
图书馆：193</t>
        </r>
      </text>
    </comment>
    <comment ref="R46" authorId="0">
      <text>
        <r>
          <rPr>
            <b/>
            <sz val="9"/>
            <rFont val="宋体"/>
            <charset val="134"/>
          </rPr>
          <t>2021年171.67万元</t>
        </r>
      </text>
    </comment>
    <comment ref="Q48" authorId="1">
      <text>
        <r>
          <rPr>
            <sz val="14"/>
            <rFont val="宋体"/>
            <charset val="134"/>
          </rPr>
          <t>含自筹资金7.56万元</t>
        </r>
      </text>
    </comment>
    <comment ref="T48" authorId="1">
      <text>
        <r>
          <rPr>
            <sz val="16"/>
            <rFont val="宋体"/>
            <charset val="134"/>
          </rPr>
          <t>质保金</t>
        </r>
      </text>
    </comment>
    <comment ref="T49" authorId="1">
      <text>
        <r>
          <rPr>
            <sz val="16"/>
            <rFont val="宋体"/>
            <charset val="134"/>
          </rPr>
          <t>工程款</t>
        </r>
      </text>
    </comment>
    <comment ref="H53" authorId="0">
      <text>
        <r>
          <rPr>
            <sz val="9"/>
            <rFont val="宋体"/>
            <charset val="134"/>
          </rPr>
          <t>财政
3808.38万元</t>
        </r>
      </text>
    </comment>
    <comment ref="H55" authorId="0">
      <text>
        <r>
          <rPr>
            <sz val="9"/>
            <rFont val="宋体"/>
            <charset val="134"/>
          </rPr>
          <t>财政
2626.48万元</t>
        </r>
      </text>
    </comment>
    <comment ref="H60" authorId="0">
      <text>
        <r>
          <rPr>
            <sz val="9"/>
            <rFont val="宋体"/>
            <charset val="134"/>
          </rPr>
          <t>财政4397</t>
        </r>
      </text>
    </comment>
    <comment ref="H68" authorId="0">
      <text>
        <r>
          <rPr>
            <sz val="9"/>
            <rFont val="宋体"/>
            <charset val="134"/>
          </rPr>
          <t>财政567.1</t>
        </r>
      </text>
    </comment>
    <comment ref="H71" authorId="0">
      <text>
        <r>
          <rPr>
            <sz val="9"/>
            <rFont val="宋体"/>
            <charset val="134"/>
          </rPr>
          <t xml:space="preserve">133号文批复概算3308万元
</t>
        </r>
      </text>
    </comment>
    <comment ref="H76" authorId="0">
      <text>
        <r>
          <rPr>
            <sz val="9"/>
            <rFont val="宋体"/>
            <charset val="134"/>
          </rPr>
          <t xml:space="preserve">财政：252.83
</t>
        </r>
      </text>
    </comment>
    <comment ref="H79" authorId="0">
      <text>
        <r>
          <rPr>
            <sz val="9"/>
            <rFont val="宋体"/>
            <charset val="134"/>
          </rPr>
          <t>财政329.43</t>
        </r>
      </text>
    </comment>
    <comment ref="H80" authorId="0">
      <text>
        <r>
          <rPr>
            <sz val="9"/>
            <rFont val="宋体"/>
            <charset val="134"/>
          </rPr>
          <t xml:space="preserve">财政653.35
</t>
        </r>
      </text>
    </comment>
    <comment ref="H81" authorId="0">
      <text>
        <r>
          <rPr>
            <sz val="9"/>
            <rFont val="宋体"/>
            <charset val="134"/>
          </rPr>
          <t xml:space="preserve">财政3253.6
</t>
        </r>
      </text>
    </comment>
    <comment ref="N82" authorId="0">
      <text>
        <r>
          <rPr>
            <sz val="9"/>
            <rFont val="宋体"/>
            <charset val="134"/>
          </rPr>
          <t xml:space="preserve">自筹
</t>
        </r>
      </text>
    </comment>
    <comment ref="H83" authorId="0">
      <text>
        <r>
          <rPr>
            <sz val="9"/>
            <rFont val="宋体"/>
            <charset val="134"/>
          </rPr>
          <t xml:space="preserve">财政1029.06
</t>
        </r>
      </text>
    </comment>
    <comment ref="H84" authorId="0">
      <text>
        <r>
          <rPr>
            <sz val="9"/>
            <rFont val="宋体"/>
            <charset val="134"/>
          </rPr>
          <t xml:space="preserve">财政1880.55
</t>
        </r>
      </text>
    </comment>
    <comment ref="N85" authorId="0">
      <text>
        <r>
          <rPr>
            <sz val="9"/>
            <rFont val="宋体"/>
            <charset val="134"/>
          </rPr>
          <t xml:space="preserve">公司自筹
</t>
        </r>
      </text>
    </comment>
    <comment ref="H86" authorId="0">
      <text>
        <r>
          <rPr>
            <b/>
            <sz val="9"/>
            <rFont val="宋体"/>
            <charset val="134"/>
          </rPr>
          <t>财政498.37</t>
        </r>
      </text>
    </comment>
    <comment ref="N86" authorId="0">
      <text>
        <r>
          <rPr>
            <sz val="9"/>
            <rFont val="宋体"/>
            <charset val="134"/>
          </rPr>
          <t>企业自筹和奖补资金</t>
        </r>
      </text>
    </comment>
    <comment ref="F90" authorId="0">
      <text>
        <r>
          <rPr>
            <sz val="9"/>
            <rFont val="宋体"/>
            <charset val="134"/>
          </rPr>
          <t>财政
固审批（投资）[2021]102号）
14号为22年调整批复</t>
        </r>
      </text>
    </comment>
    <comment ref="N91" authorId="0">
      <text>
        <r>
          <rPr>
            <b/>
            <sz val="9"/>
            <rFont val="宋体"/>
            <charset val="134"/>
          </rPr>
          <t>2021年开发区创新发展专项资金</t>
        </r>
      </text>
    </comment>
    <comment ref="H93" authorId="0">
      <text>
        <r>
          <rPr>
            <sz val="9"/>
            <rFont val="宋体"/>
            <charset val="134"/>
          </rPr>
          <t>财政
607.76</t>
        </r>
      </text>
    </comment>
    <comment ref="H95" authorId="0">
      <text>
        <r>
          <rPr>
            <sz val="9"/>
            <rFont val="宋体"/>
            <charset val="134"/>
          </rPr>
          <t>财政456.1</t>
        </r>
      </text>
    </comment>
    <comment ref="R96" authorId="0">
      <text>
        <r>
          <rPr>
            <sz val="9"/>
            <rFont val="宋体"/>
            <charset val="134"/>
          </rPr>
          <t>结算审核费</t>
        </r>
      </text>
    </comment>
    <comment ref="H97" authorId="0">
      <text>
        <r>
          <rPr>
            <sz val="9"/>
            <rFont val="宋体"/>
            <charset val="134"/>
          </rPr>
          <t>财政462.83</t>
        </r>
      </text>
    </comment>
    <comment ref="R98" authorId="0">
      <text>
        <r>
          <rPr>
            <sz val="9"/>
            <rFont val="宋体"/>
            <charset val="134"/>
          </rPr>
          <t xml:space="preserve">结算审核费
</t>
        </r>
      </text>
    </comment>
    <comment ref="H99" authorId="0">
      <text>
        <r>
          <rPr>
            <sz val="9"/>
            <rFont val="宋体"/>
            <charset val="134"/>
          </rPr>
          <t xml:space="preserve">财政481.98
</t>
        </r>
      </text>
    </comment>
    <comment ref="R100" authorId="0">
      <text>
        <r>
          <rPr>
            <sz val="9"/>
            <rFont val="宋体"/>
            <charset val="134"/>
          </rPr>
          <t xml:space="preserve">结算审核费
</t>
        </r>
      </text>
    </comment>
    <comment ref="H101" authorId="0">
      <text>
        <r>
          <rPr>
            <b/>
            <sz val="9"/>
            <rFont val="宋体"/>
            <charset val="134"/>
          </rPr>
          <t>财政508.22:</t>
        </r>
        <r>
          <rPr>
            <sz val="9"/>
            <rFont val="宋体"/>
            <charset val="134"/>
          </rPr>
          <t xml:space="preserve">
</t>
        </r>
      </text>
    </comment>
    <comment ref="R102" authorId="0">
      <text>
        <r>
          <rPr>
            <sz val="9"/>
            <rFont val="宋体"/>
            <charset val="134"/>
          </rPr>
          <t>结算审核费</t>
        </r>
      </text>
    </comment>
    <comment ref="H103" authorId="0">
      <text>
        <r>
          <rPr>
            <sz val="9"/>
            <rFont val="宋体"/>
            <charset val="134"/>
          </rPr>
          <t xml:space="preserve">财政267.77
</t>
        </r>
      </text>
    </comment>
    <comment ref="R104" authorId="0">
      <text>
        <r>
          <rPr>
            <sz val="9"/>
            <rFont val="宋体"/>
            <charset val="134"/>
          </rPr>
          <t xml:space="preserve">结算审核费
</t>
        </r>
      </text>
    </comment>
    <comment ref="H105" authorId="0">
      <text>
        <r>
          <rPr>
            <b/>
            <sz val="9"/>
            <rFont val="宋体"/>
            <charset val="134"/>
          </rPr>
          <t>财政2168.16:</t>
        </r>
        <r>
          <rPr>
            <sz val="9"/>
            <rFont val="宋体"/>
            <charset val="134"/>
          </rPr>
          <t xml:space="preserve">
</t>
        </r>
      </text>
    </comment>
    <comment ref="H106" authorId="0">
      <text>
        <r>
          <rPr>
            <sz val="9"/>
            <rFont val="宋体"/>
            <charset val="134"/>
          </rPr>
          <t xml:space="preserve">财政1887.85
</t>
        </r>
      </text>
    </comment>
    <comment ref="H108" authorId="0">
      <text>
        <r>
          <rPr>
            <sz val="9"/>
            <rFont val="宋体"/>
            <charset val="134"/>
          </rPr>
          <t>财政1156.63</t>
        </r>
      </text>
    </comment>
    <comment ref="H110" authorId="0">
      <text>
        <r>
          <rPr>
            <sz val="9"/>
            <rFont val="宋体"/>
            <charset val="134"/>
          </rPr>
          <t xml:space="preserve">财政524.63
</t>
        </r>
      </text>
    </comment>
    <comment ref="H111" authorId="0">
      <text>
        <r>
          <rPr>
            <sz val="9"/>
            <rFont val="宋体"/>
            <charset val="134"/>
          </rPr>
          <t xml:space="preserve">财政2289.28
</t>
        </r>
      </text>
    </comment>
    <comment ref="H113" authorId="0">
      <text>
        <r>
          <rPr>
            <sz val="9"/>
            <rFont val="宋体"/>
            <charset val="134"/>
          </rPr>
          <t xml:space="preserve">财政819.35
</t>
        </r>
      </text>
    </comment>
    <comment ref="H115" authorId="0">
      <text>
        <r>
          <rPr>
            <sz val="9"/>
            <rFont val="宋体"/>
            <charset val="134"/>
          </rPr>
          <t xml:space="preserve">财政612.85
</t>
        </r>
      </text>
    </comment>
    <comment ref="H117" authorId="0">
      <text>
        <r>
          <rPr>
            <sz val="9"/>
            <rFont val="宋体"/>
            <charset val="134"/>
          </rPr>
          <t xml:space="preserve">财政1850.27
</t>
        </r>
      </text>
    </comment>
    <comment ref="H121" authorId="0">
      <text>
        <r>
          <rPr>
            <sz val="9"/>
            <rFont val="宋体"/>
            <charset val="134"/>
          </rPr>
          <t>文件1948</t>
        </r>
      </text>
    </comment>
    <comment ref="R123" authorId="0">
      <text>
        <r>
          <rPr>
            <sz val="9"/>
            <rFont val="宋体"/>
            <charset val="134"/>
          </rPr>
          <t>工程款</t>
        </r>
      </text>
    </comment>
    <comment ref="L124" authorId="0">
      <text>
        <r>
          <rPr>
            <b/>
            <sz val="9"/>
            <rFont val="宋体"/>
            <charset val="134"/>
          </rPr>
          <t>工程款77.03+设计监理费等5.1</t>
        </r>
      </text>
    </comment>
    <comment ref="N124" authorId="0">
      <text>
        <r>
          <rPr>
            <sz val="9"/>
            <rFont val="宋体"/>
            <charset val="134"/>
          </rPr>
          <t>老旧小区改造项目1300万元中解决（固财建发（2018）531号</t>
        </r>
      </text>
    </comment>
    <comment ref="L125" authorId="0">
      <text>
        <r>
          <rPr>
            <sz val="9"/>
            <rFont val="宋体"/>
            <charset val="134"/>
          </rPr>
          <t xml:space="preserve">工程款77.2+监理费等
</t>
        </r>
      </text>
    </comment>
    <comment ref="N125" authorId="0">
      <text>
        <r>
          <rPr>
            <sz val="9"/>
            <rFont val="宋体"/>
            <charset val="134"/>
          </rPr>
          <t>老旧小区改造项目1300万元中解决（固财建发（2018）531号</t>
        </r>
      </text>
    </comment>
    <comment ref="L126" authorId="0">
      <text>
        <r>
          <rPr>
            <sz val="9"/>
            <rFont val="宋体"/>
            <charset val="134"/>
          </rPr>
          <t xml:space="preserve">工程款356.69+监理费等
</t>
        </r>
      </text>
    </comment>
    <comment ref="H127" authorId="0">
      <text>
        <r>
          <rPr>
            <b/>
            <sz val="9"/>
            <rFont val="宋体"/>
            <charset val="134"/>
          </rPr>
          <t>Administrator:</t>
        </r>
        <r>
          <rPr>
            <sz val="9"/>
            <rFont val="宋体"/>
            <charset val="134"/>
          </rPr>
          <t xml:space="preserve">
财政3900</t>
        </r>
      </text>
    </comment>
    <comment ref="R127" authorId="0">
      <text>
        <r>
          <rPr>
            <sz val="9"/>
            <rFont val="宋体"/>
            <charset val="134"/>
          </rPr>
          <t xml:space="preserve">按合同价欠付
</t>
        </r>
      </text>
    </comment>
    <comment ref="H128" authorId="0">
      <text>
        <r>
          <rPr>
            <sz val="9"/>
            <rFont val="宋体"/>
            <charset val="134"/>
          </rPr>
          <t xml:space="preserve">财政868,
</t>
        </r>
      </text>
    </comment>
    <comment ref="H134" authorId="0">
      <text>
        <r>
          <rPr>
            <sz val="9"/>
            <rFont val="宋体"/>
            <charset val="134"/>
          </rPr>
          <t xml:space="preserve">财政498.6126
</t>
        </r>
      </text>
    </comment>
    <comment ref="R134" authorId="0">
      <text>
        <r>
          <rPr>
            <b/>
            <sz val="9"/>
            <rFont val="宋体"/>
            <charset val="134"/>
          </rPr>
          <t>148.1698</t>
        </r>
      </text>
    </comment>
    <comment ref="H135" authorId="0">
      <text>
        <r>
          <rPr>
            <sz val="9"/>
            <rFont val="宋体"/>
            <charset val="134"/>
          </rPr>
          <t xml:space="preserve">财政1485.1833
</t>
        </r>
      </text>
    </comment>
    <comment ref="C136" authorId="0">
      <text>
        <r>
          <rPr>
            <sz val="9"/>
            <rFont val="宋体"/>
            <charset val="134"/>
          </rPr>
          <t>对应财政固原市西南新区路灯维修、固原市区新区路灯维修、固原市老城及开发区路灯维修</t>
        </r>
      </text>
    </comment>
    <comment ref="H137" authorId="0">
      <text>
        <r>
          <rPr>
            <sz val="9"/>
            <rFont val="宋体"/>
            <charset val="134"/>
          </rPr>
          <t xml:space="preserve">财政2102.9157
</t>
        </r>
      </text>
    </comment>
    <comment ref="H139" authorId="0">
      <text>
        <r>
          <rPr>
            <sz val="9"/>
            <rFont val="宋体"/>
            <charset val="134"/>
          </rPr>
          <t xml:space="preserve">财政2870.2549
</t>
        </r>
      </text>
    </comment>
    <comment ref="H142" authorId="0">
      <text>
        <r>
          <rPr>
            <sz val="9"/>
            <rFont val="宋体"/>
            <charset val="134"/>
          </rPr>
          <t xml:space="preserve">财政1095.6905
</t>
        </r>
      </text>
    </comment>
    <comment ref="R142" authorId="0">
      <text>
        <r>
          <rPr>
            <b/>
            <sz val="9"/>
            <rFont val="宋体"/>
            <charset val="134"/>
          </rPr>
          <t>36.0183</t>
        </r>
        <r>
          <rPr>
            <sz val="9"/>
            <rFont val="宋体"/>
            <charset val="134"/>
          </rPr>
          <t xml:space="preserve">
</t>
        </r>
      </text>
    </comment>
    <comment ref="H143" authorId="0">
      <text>
        <r>
          <rPr>
            <sz val="9"/>
            <rFont val="宋体"/>
            <charset val="134"/>
          </rPr>
          <t xml:space="preserve">财政2410.3797
</t>
        </r>
      </text>
    </comment>
    <comment ref="R143" authorId="0">
      <text>
        <r>
          <rPr>
            <b/>
            <sz val="9"/>
            <rFont val="宋体"/>
            <charset val="134"/>
          </rPr>
          <t>9.5394</t>
        </r>
        <r>
          <rPr>
            <sz val="9"/>
            <rFont val="宋体"/>
            <charset val="134"/>
          </rPr>
          <t xml:space="preserve">
</t>
        </r>
      </text>
    </comment>
    <comment ref="H147" authorId="0">
      <text>
        <r>
          <rPr>
            <sz val="9"/>
            <rFont val="宋体"/>
            <charset val="134"/>
          </rPr>
          <t xml:space="preserve">财政1030.9087
</t>
        </r>
      </text>
    </comment>
    <comment ref="U147" authorId="0">
      <text>
        <r>
          <rPr>
            <sz val="9"/>
            <rFont val="宋体"/>
            <charset val="134"/>
          </rPr>
          <t xml:space="preserve">单位表上288.54财政收回
</t>
        </r>
      </text>
    </comment>
    <comment ref="T148" authorId="0">
      <text>
        <r>
          <rPr>
            <b/>
            <sz val="9"/>
            <rFont val="宋体"/>
            <charset val="134"/>
          </rPr>
          <t>183.6486</t>
        </r>
        <r>
          <rPr>
            <sz val="9"/>
            <rFont val="宋体"/>
            <charset val="134"/>
          </rPr>
          <t xml:space="preserve">
</t>
        </r>
      </text>
    </comment>
    <comment ref="H149" authorId="0">
      <text>
        <r>
          <rPr>
            <sz val="9"/>
            <rFont val="宋体"/>
            <charset val="134"/>
          </rPr>
          <t>财政957.1552</t>
        </r>
      </text>
    </comment>
    <comment ref="F150" authorId="0">
      <text>
        <r>
          <rPr>
            <sz val="9"/>
            <rFont val="宋体"/>
            <charset val="134"/>
          </rPr>
          <t xml:space="preserve">财政固审批（投资）【2021】119号
</t>
        </r>
      </text>
    </comment>
    <comment ref="H150" authorId="0">
      <text>
        <r>
          <rPr>
            <sz val="9"/>
            <rFont val="宋体"/>
            <charset val="134"/>
          </rPr>
          <t>财政12913.44974</t>
        </r>
      </text>
    </comment>
    <comment ref="R150" authorId="0">
      <text>
        <r>
          <rPr>
            <b/>
            <sz val="9"/>
            <rFont val="宋体"/>
            <charset val="134"/>
          </rPr>
          <t>886.36935</t>
        </r>
        <r>
          <rPr>
            <sz val="9"/>
            <rFont val="宋体"/>
            <charset val="134"/>
          </rPr>
          <t xml:space="preserve">
</t>
        </r>
      </text>
    </comment>
    <comment ref="F154" authorId="0">
      <text>
        <r>
          <rPr>
            <sz val="9"/>
            <rFont val="宋体"/>
            <charset val="134"/>
          </rPr>
          <t>2022年5月24日初步设计
固审批（投资）〔2022〕33号，固审批（投资）﹝2022﹞17号为预批复文号</t>
        </r>
      </text>
    </comment>
    <comment ref="F155" authorId="0">
      <text>
        <r>
          <rPr>
            <sz val="9"/>
            <rFont val="宋体"/>
            <charset val="134"/>
          </rPr>
          <t xml:space="preserve">财政固审批（投资）【2022】131号
</t>
        </r>
      </text>
    </comment>
    <comment ref="L158" authorId="0">
      <text>
        <r>
          <rPr>
            <sz val="9"/>
            <rFont val="宋体"/>
            <charset val="134"/>
          </rPr>
          <t xml:space="preserve">工程决算，不包括其他相关费用
</t>
        </r>
      </text>
    </comment>
  </commentList>
</comments>
</file>

<file path=xl/sharedStrings.xml><?xml version="1.0" encoding="utf-8"?>
<sst xmlns="http://schemas.openxmlformats.org/spreadsheetml/2006/main" count="2411" uniqueCount="496">
  <si>
    <t>附表1：</t>
  </si>
  <si>
    <t>项目资金汇总表</t>
  </si>
  <si>
    <t>金额：万元</t>
  </si>
  <si>
    <t>序号</t>
  </si>
  <si>
    <t>单位名称</t>
  </si>
  <si>
    <t>项目名称</t>
  </si>
  <si>
    <t>是否为2022年新增项目</t>
  </si>
  <si>
    <t>项目是否完工</t>
  </si>
  <si>
    <t>批复情况</t>
  </si>
  <si>
    <t>实际已下达金额</t>
  </si>
  <si>
    <t>签订合同总额</t>
  </si>
  <si>
    <t>项目结算金额</t>
  </si>
  <si>
    <t>经审核的决算金额</t>
  </si>
  <si>
    <t>批复的资金来源情况</t>
  </si>
  <si>
    <t>下达资金情况</t>
  </si>
  <si>
    <t>已支付金额</t>
  </si>
  <si>
    <t>资金欠付情况</t>
  </si>
  <si>
    <t>备注</t>
  </si>
  <si>
    <t>批复文号</t>
  </si>
  <si>
    <t>批复时间</t>
  </si>
  <si>
    <t>批复金额</t>
  </si>
  <si>
    <t>资金来源</t>
  </si>
  <si>
    <t>金额</t>
  </si>
  <si>
    <t>欠付金额</t>
  </si>
  <si>
    <t>欠付原因</t>
  </si>
  <si>
    <t>财政资金缺口</t>
  </si>
  <si>
    <t>固原市园林管理所</t>
  </si>
  <si>
    <t>固原市机场路亮化项目</t>
  </si>
  <si>
    <t>否</t>
  </si>
  <si>
    <t>是</t>
  </si>
  <si>
    <t>固审批（投资）发﹝2020﹞94号</t>
  </si>
  <si>
    <t>2020.03.27</t>
  </si>
  <si>
    <t>市本级</t>
  </si>
  <si>
    <t>无资金</t>
  </si>
  <si>
    <t>与21年审计无变化</t>
  </si>
  <si>
    <t>固原市街区行道树补植工程项目</t>
  </si>
  <si>
    <t>固审批（投资）发﹝2020﹞92号</t>
  </si>
  <si>
    <t>固原市机场路绿化项目</t>
  </si>
  <si>
    <t>固审批（投资）发﹝2020﹞87号</t>
  </si>
  <si>
    <t>2020.03.23</t>
  </si>
  <si>
    <t>固原市2020年区绿化改造提升工程项目</t>
  </si>
  <si>
    <t>固审批（投资）发﹝2020﹞93号</t>
  </si>
  <si>
    <t>固原市新建道路行道树绿化工程项目</t>
  </si>
  <si>
    <t>固审批（投资）发﹝2020﹞91号</t>
  </si>
  <si>
    <t>固原市生态文化园绿化提升改造工程项目</t>
  </si>
  <si>
    <t>固审批（投资）发﹝2019﹞46号</t>
  </si>
  <si>
    <t>2019.04.08</t>
  </si>
  <si>
    <t>因项目决算，监理费由2.91万元增加为3.3万元</t>
  </si>
  <si>
    <t>固原市清水河滨河“四个一”生态园项目</t>
  </si>
  <si>
    <t>固审批（投资）发﹝2019﹞45号</t>
  </si>
  <si>
    <t>固原市2019年城市绿化改造提升项目</t>
  </si>
  <si>
    <t>固审批（投资）发﹝2019﹞104号</t>
  </si>
  <si>
    <t>2019.07.04</t>
  </si>
  <si>
    <t>固原市国家森林城市创建城市生态修复项目</t>
  </si>
  <si>
    <t>固审批（投资）﹝2021﹞62号</t>
  </si>
  <si>
    <t>2021.06.08</t>
  </si>
  <si>
    <t>2021年政府投资项目计划，按照市人民政府2021年6月4日第27期专题会议纪要要求，项目实施主体变更为原州区综合执法局</t>
  </si>
  <si>
    <t>固原市国家森林城市创建节点修复项目</t>
  </si>
  <si>
    <t>固审批（投资）﹝2021﹞25号</t>
  </si>
  <si>
    <t>2021.03.18</t>
  </si>
  <si>
    <t>固原市国家森林城市创建分车带修复项目</t>
  </si>
  <si>
    <t>固审批（投资）﹝2021﹞24号</t>
  </si>
  <si>
    <t>固原市职业技术学校</t>
  </si>
  <si>
    <t>基础设施维修改造项目</t>
  </si>
  <si>
    <t>固审批（投资）﹝2022﹞18号</t>
  </si>
  <si>
    <t>2022.04.20</t>
  </si>
  <si>
    <t>中央</t>
  </si>
  <si>
    <t>竣工未结算</t>
  </si>
  <si>
    <t>因财政收回原指标，重新下达新指标378.22万元，未形成债务</t>
  </si>
  <si>
    <t>南校区园林园艺实训基地维修改造项目</t>
  </si>
  <si>
    <t>固审批（投资）﹝2022﹞30号</t>
  </si>
  <si>
    <t>2022.05.12</t>
  </si>
  <si>
    <t>施工中</t>
  </si>
  <si>
    <t>工程未竣工</t>
  </si>
  <si>
    <t>固原市农业学校（六盘山高级技工学校）机电工程公共实训中心</t>
  </si>
  <si>
    <t>固行审（投资）发[2018]150号</t>
  </si>
  <si>
    <t>2018.06.22</t>
  </si>
  <si>
    <t>竣工未结算，结算审计中</t>
  </si>
  <si>
    <t>其他</t>
  </si>
  <si>
    <t>固原市职业技术学校室外运动场（篮球场、羽毛球场和网球场）</t>
  </si>
  <si>
    <t>固行审（投资）发[2021]66号</t>
  </si>
  <si>
    <t>2021.06.22</t>
  </si>
  <si>
    <t>自治区</t>
  </si>
  <si>
    <t>固原市民族职业技术学院提升改造项目</t>
  </si>
  <si>
    <t>固行审（投资）发[2018]178号</t>
  </si>
  <si>
    <t>2018.07.10</t>
  </si>
  <si>
    <t>财政收回533.79万元</t>
  </si>
  <si>
    <t>固原市第二中学</t>
  </si>
  <si>
    <t>多功能厅维修改造项目</t>
  </si>
  <si>
    <t>固审批（投资）﹝2022﹞28号</t>
  </si>
  <si>
    <t>2022.05.06</t>
  </si>
  <si>
    <t>固原市第一中学</t>
  </si>
  <si>
    <t>教室地面塌陷处理等项目</t>
  </si>
  <si>
    <t>固审批（投资）﹝2022﹞60号</t>
  </si>
  <si>
    <t>2022.08.30</t>
  </si>
  <si>
    <t>已结算待决算，下达资金中78万元用于其他项目</t>
  </si>
  <si>
    <t>固原一中运动场地新建及维修项目</t>
  </si>
  <si>
    <t>固审批（投资）[2019]78号</t>
  </si>
  <si>
    <t>2019.5.20</t>
  </si>
  <si>
    <t>固原一中田径场跑道及附属区维修项目</t>
  </si>
  <si>
    <t>固审批（投资）[2021]68号</t>
  </si>
  <si>
    <t>2021.07.06</t>
  </si>
  <si>
    <t>1.83万元上缴财政</t>
  </si>
  <si>
    <t>宁夏师范学院附属中学</t>
  </si>
  <si>
    <t>校舍及道路提升改造项目</t>
  </si>
  <si>
    <t>固审批（投资）﹝2022﹞37号</t>
  </si>
  <si>
    <t>2022.06.07</t>
  </si>
  <si>
    <t>固原市回民中学合班教室室外附属工程建设项目</t>
  </si>
  <si>
    <t>固审批（投资）发﹝2020﹞103号</t>
  </si>
  <si>
    <t>2020.03.31</t>
  </si>
  <si>
    <t>调整批复注明超概算42.01万元由单位自行解决</t>
  </si>
  <si>
    <t>固原市档案馆</t>
  </si>
  <si>
    <t>固原市数字档案馆建设项目</t>
  </si>
  <si>
    <t>领导批示</t>
  </si>
  <si>
    <t>2021年全市重点建设项目，政府采购项目</t>
  </si>
  <si>
    <t>固原市交通建设服务中心</t>
  </si>
  <si>
    <t>固原市东环路南延伸段道路</t>
  </si>
  <si>
    <t>固行审（投资）发﹝2018﹞106号</t>
  </si>
  <si>
    <t>2018.04.25</t>
  </si>
  <si>
    <t>S203线固原机场至上海路改扩建项目</t>
  </si>
  <si>
    <t>固行审（投资）发﹝2018﹞107号</t>
  </si>
  <si>
    <t>固原市新闻传媒中心</t>
  </si>
  <si>
    <t>“中央厨房”政府采购项目</t>
  </si>
  <si>
    <t>市委办公室批复（固党办﹝2020﹞15号，政府采购项目</t>
  </si>
  <si>
    <t>2020.04.02</t>
  </si>
  <si>
    <t>固原市军队离退休干部管理所</t>
  </si>
  <si>
    <t>固原市军队离退休干部管理所综合楼项目</t>
  </si>
  <si>
    <t>固行审（投资）发﹝2017﹞393号</t>
  </si>
  <si>
    <t>2017.12.01</t>
  </si>
  <si>
    <t>质保金</t>
  </si>
  <si>
    <t>与21年审计无变化  质保金未到期</t>
  </si>
  <si>
    <t>固原市军队离退休干部管理所综合楼附属工程项目</t>
  </si>
  <si>
    <t>固审批（投资）发﹝2021﹞12号</t>
  </si>
  <si>
    <t>2021.03.02</t>
  </si>
  <si>
    <t>与21年审计无变化，财政收回剩余资金，欠付5.21万元，其中：已到期质保金3.71万元，工程监理费1.5万元</t>
  </si>
  <si>
    <t>固原市科学技术局</t>
  </si>
  <si>
    <t>固原市产业技术创新研究院维修改造项目</t>
  </si>
  <si>
    <t>固审批（投资）﹝2020﹞54号</t>
  </si>
  <si>
    <t>2020.12.06</t>
  </si>
  <si>
    <t>固原市文化旅游广电局</t>
  </si>
  <si>
    <t>固原市图书馆、文化馆和丝路展览馆海绵化建设项目</t>
  </si>
  <si>
    <t>固审批（投资）发﹝2019﹞40号</t>
  </si>
  <si>
    <t>2019.04.09</t>
  </si>
  <si>
    <t>固原市图书馆、文化馆、丝路展览馆建设项目</t>
  </si>
  <si>
    <t xml:space="preserve">固市发改审发［2015］192号     固市发改审发［2015］193号     固市发改审发［2015］194号 </t>
  </si>
  <si>
    <t>2015.06.30</t>
  </si>
  <si>
    <t>固原市妇幼保健院</t>
  </si>
  <si>
    <t>妇女儿童健康服务能力提升</t>
  </si>
  <si>
    <t>固审批（投资）﹝2021﹞114号</t>
  </si>
  <si>
    <t>2021.11.01</t>
  </si>
  <si>
    <t>已完成投资705.89万元，无资金来源，111万元属该单位垫付，21年欠付为345万元</t>
  </si>
  <si>
    <t>计划生育服务中心改扩建</t>
  </si>
  <si>
    <t>固行审（投资）发﹝2018﹞113号</t>
  </si>
  <si>
    <t>2018.05.07</t>
  </si>
  <si>
    <t>质保金：299.89万元、审计费14.53万元、设计费18.7万元、监理费20.28万元</t>
  </si>
  <si>
    <t>固原市中医医院</t>
  </si>
  <si>
    <t>医院设备购置</t>
  </si>
  <si>
    <t>固卫函【2019】186号</t>
  </si>
  <si>
    <t>2019.12.08</t>
  </si>
  <si>
    <t>项目资金支付7000万元，自筹资金支付1250万元，其他专项资金支付182.86万元，卫健委批复，政府采购</t>
  </si>
  <si>
    <t>固原市中心血站</t>
  </si>
  <si>
    <t>综合楼建设项目</t>
  </si>
  <si>
    <t>固行审（投资）发﹝2017﹞351号</t>
  </si>
  <si>
    <t>2017.10.18</t>
  </si>
  <si>
    <t>与21年审计无变化，质保金31.55万元2021年已到期；实际下达1120.8万元，自筹7.56万元</t>
  </si>
  <si>
    <t>固原市工业和信息化局</t>
  </si>
  <si>
    <t>智慧固原-云计算中心、大数据服务平台、城市运营管理中心</t>
  </si>
  <si>
    <t>固行审（投资）发﹝2018﹞84号</t>
  </si>
  <si>
    <t>2018.04.10</t>
  </si>
  <si>
    <t>质保金2025年到期，列入2026年财政预算，资金到位后支付</t>
  </si>
  <si>
    <t>智慧固原-云计算中心能力提升、应用迁建及“163”平台创新升级</t>
  </si>
  <si>
    <t>固审批（投资）发﹝2020﹞187号</t>
  </si>
  <si>
    <t>2020.07.03</t>
  </si>
  <si>
    <t>从“智慧固原”项目资金中统筹解决</t>
  </si>
  <si>
    <t>质保金2023年底到期，列入2024年财政预算，资金到位后支付</t>
  </si>
  <si>
    <t>固原市教育体育局</t>
  </si>
  <si>
    <t>幼儿园迁建</t>
  </si>
  <si>
    <t>固审批（投资）发﹝2019﹞188号</t>
  </si>
  <si>
    <t>2019.10.28</t>
  </si>
  <si>
    <t>与21年审计无变化，批复资金来源：自治区补助840万元、地方债券2000万元、剩余自行申请解决。实际收到地方债券资金3654.92万元（其中原州区财政643.75万元）</t>
  </si>
  <si>
    <t>固原市体育场</t>
  </si>
  <si>
    <t>固行审（投资）发﹝2018﹞205号</t>
  </si>
  <si>
    <t>2018.07.30</t>
  </si>
  <si>
    <t>2021年底固原市财政局收回剩余资金136.97万元</t>
  </si>
  <si>
    <t>固原市第十八幼儿园项目</t>
  </si>
  <si>
    <t>固审批投资发〔2021〕130号</t>
  </si>
  <si>
    <t>2021.12.27</t>
  </si>
  <si>
    <t>在建，按工程进度支付，尚不存在欠付，2021年政府建设项目</t>
  </si>
  <si>
    <t>固原市实验幼儿园一分园项目</t>
  </si>
  <si>
    <t>固审批投资发〔2020〕170号</t>
  </si>
  <si>
    <t>2020.06.11</t>
  </si>
  <si>
    <t>质保金35.49万元（账上有15万元,质保金未到期），监理费等13.70万元财政核拨中。</t>
  </si>
  <si>
    <t>固原市卫生健康委员会</t>
  </si>
  <si>
    <t>方舱医院改建项目</t>
  </si>
  <si>
    <t>固审批（投资）﹝2022﹞27号</t>
  </si>
  <si>
    <t>2022.05.05</t>
  </si>
  <si>
    <t>暂累计完成投资3730.11万元，剩余部分待固原市财政局结算审核后支付</t>
  </si>
  <si>
    <t>固原市公安局</t>
  </si>
  <si>
    <t>刑科所法医解剖室项目</t>
  </si>
  <si>
    <t>固审批（投资）﹝2022﹞39号</t>
  </si>
  <si>
    <t>2022.06.22</t>
  </si>
  <si>
    <t>已支付为工程款，另仪器设备因技术原因暂未招标，控制价239.11万元</t>
  </si>
  <si>
    <t>固原市消防救援支队</t>
  </si>
  <si>
    <t>官厅消防救援站战勤训练基地建设项目</t>
  </si>
  <si>
    <t>固审批（投资）﹝2022﹞88号</t>
  </si>
  <si>
    <t>2022.12.20</t>
  </si>
  <si>
    <t>合同正在审签中，招标金额1260.67万元</t>
  </si>
  <si>
    <t>合同正在审签中，暂无债务</t>
  </si>
  <si>
    <t>固原经济技术开发区西兰银物流园消防站项目</t>
  </si>
  <si>
    <t>固审批（投资）发﹝2019﹞95号</t>
  </si>
  <si>
    <t>2019.06.24</t>
  </si>
  <si>
    <t>33.37万元质保金未到期，1.59财务决算财政未拨付</t>
  </si>
  <si>
    <t>固原市机关事务管理局</t>
  </si>
  <si>
    <t>民生大厦外围场地维修工程</t>
  </si>
  <si>
    <t>固审批（投资）发﹝2019﹞16号</t>
  </si>
  <si>
    <t>2019.03.12</t>
  </si>
  <si>
    <t>七个会议室改造及多媒体系统</t>
  </si>
  <si>
    <t>经市领导批示进行改建</t>
  </si>
  <si>
    <t>市委（5106）会议室及机关服务中心会见厅改造项目</t>
  </si>
  <si>
    <t>政府同意</t>
  </si>
  <si>
    <t>经市政府同意</t>
  </si>
  <si>
    <t>处级干部周转住房</t>
  </si>
  <si>
    <t>市政府常务会议</t>
  </si>
  <si>
    <t>市政府第38次常务会决定，以采购方式购买</t>
  </si>
  <si>
    <t>行政中心办公楼楼道及卫生间改造维修</t>
  </si>
  <si>
    <t>经市政府主管领导同意</t>
  </si>
  <si>
    <t>固原市民政局</t>
  </si>
  <si>
    <t>市殡仪馆火葬场护坡及挡土墙项目</t>
  </si>
  <si>
    <t>固审批（投资）发﹝2019﹞75号</t>
  </si>
  <si>
    <t>2019.05.13</t>
  </si>
  <si>
    <t>固原市汉民生态殡葬园-市殡仪馆（火葬场）及附属设施</t>
  </si>
  <si>
    <t>固行审（投资）发﹝2018﹞133号</t>
  </si>
  <si>
    <t>2018.06.08</t>
  </si>
  <si>
    <t>未验收</t>
  </si>
  <si>
    <t>实际资金已下达额度5991.74万元，其中用于回民公墓项目258.86万元。剩余：5732.88万元</t>
  </si>
  <si>
    <t>固原市精神卫生福利服务中心项目</t>
  </si>
  <si>
    <t>固审批（投资）﹝2021﹞115号</t>
  </si>
  <si>
    <t>中央       其他</t>
  </si>
  <si>
    <t>固原市未成年人救助保护中心</t>
  </si>
  <si>
    <t>固审批（投资）发﹝2020﹞185号</t>
  </si>
  <si>
    <t>2019.11.18</t>
  </si>
  <si>
    <t>自治区     市本级</t>
  </si>
  <si>
    <t>固原经济技术开发区投资发展有限责任公司</t>
  </si>
  <si>
    <t>固原经济开发区轻工产业园雨污分流项目</t>
  </si>
  <si>
    <t>固审批（投资）﹝2022﹞15号</t>
  </si>
  <si>
    <t>2022.04.12</t>
  </si>
  <si>
    <t>质保金、其他</t>
  </si>
  <si>
    <t>质保金6.87万元，工程结算费1.16万元</t>
  </si>
  <si>
    <t>固原经济开发区新材料产业园雨污分流项目二期</t>
  </si>
  <si>
    <t>固审批（投资）﹝2022﹞36号</t>
  </si>
  <si>
    <t>2022.06.02</t>
  </si>
  <si>
    <t>项目续建中，缺口暂按概算-实际到位资金计算</t>
  </si>
  <si>
    <t>中小企业创业园1#、2#、3#、4#标准化厂房防火改造及维修工程</t>
  </si>
  <si>
    <t>固行审（投资）发﹝2018﹞199号</t>
  </si>
  <si>
    <t>2018.07.25</t>
  </si>
  <si>
    <t>固原经济技术开发区圆德慈善产业园雨污分流管网改造工程</t>
  </si>
  <si>
    <t>固行审（投资）发﹝2018﹞215号</t>
  </si>
  <si>
    <t>2018.08.07</t>
  </si>
  <si>
    <t>固原经济开发区中小企业创业园标准化厂房防火改造及维修工程</t>
  </si>
  <si>
    <t>固审批（投资）发﹝2019﹞184号</t>
  </si>
  <si>
    <t>2019.10.23</t>
  </si>
  <si>
    <t>固原经济开发区新材料产业园污水提升泵站工程</t>
  </si>
  <si>
    <t>固审批（投资）发〔2019〕175号</t>
  </si>
  <si>
    <t>2019.10.09</t>
  </si>
  <si>
    <t>新材料产业园兴工大道维修改造工程</t>
  </si>
  <si>
    <t>固审批（投资）发[2020]180号</t>
  </si>
  <si>
    <t>2020.06.24</t>
  </si>
  <si>
    <t>新材料产业园天楹东侧道路工程</t>
  </si>
  <si>
    <t>固审批（投资）发〔2020〕165号</t>
  </si>
  <si>
    <t>2020.06.10</t>
  </si>
  <si>
    <t>宁夏固原经济开发区管理委员会</t>
  </si>
  <si>
    <t>固原经济开发区新材料产业园供热提升改造项目</t>
  </si>
  <si>
    <t>固审批（投资）﹝2022﹞40号</t>
  </si>
  <si>
    <t>2022.06.28</t>
  </si>
  <si>
    <t>固原经济开发区新材料产业园氧化塘雨水导流工程</t>
  </si>
  <si>
    <t>固审批（投资）[2021]117号）</t>
  </si>
  <si>
    <t>2021.11.05</t>
  </si>
  <si>
    <t>用园区项目预算资金支付，资金来源有保障</t>
  </si>
  <si>
    <t>固原经济开发区污水处理厂再生水循环利用建设项目</t>
  </si>
  <si>
    <t>固审批（投资）﹝2022﹞14号</t>
  </si>
  <si>
    <t>2022.03.25</t>
  </si>
  <si>
    <t>未竣工、未结算</t>
  </si>
  <si>
    <t>固原经济开发区新材料园热源连接工程</t>
  </si>
  <si>
    <t>固审批（投资）[2023]2号</t>
  </si>
  <si>
    <t>2023.02.03</t>
  </si>
  <si>
    <t>2023年项目,2023年5月开工，按照工程进度支付</t>
  </si>
  <si>
    <t>固原市粮食和物资储备局</t>
  </si>
  <si>
    <t>固原市粮食应急保障中心消防水池及泵房建设项目</t>
  </si>
  <si>
    <t>固审批（投资）﹝2022﹞46号</t>
  </si>
  <si>
    <t>2022.07.21</t>
  </si>
  <si>
    <t>固原市住房和城乡建设局</t>
  </si>
  <si>
    <t>固原市开城路道路及配套设施建设项目</t>
  </si>
  <si>
    <t>固行审（投资）发﹝2018﹞198号</t>
  </si>
  <si>
    <t>与21年审计无变化  质保金到期（质保金30.39、结算审核费2.92）</t>
  </si>
  <si>
    <t>固原市宏浩道路及配套设施建设项目</t>
  </si>
  <si>
    <t>固行审（投资）发﹝2018﹞200号</t>
  </si>
  <si>
    <t>2018.07.26</t>
  </si>
  <si>
    <t>与21年审计无变化  质保金到期</t>
  </si>
  <si>
    <t>固原市高红五街道路及配套设施建设项目</t>
  </si>
  <si>
    <t>固行审（投资）发﹝2018﹞201号</t>
  </si>
  <si>
    <t>固原市宁新街道路及配套设施建设项目</t>
  </si>
  <si>
    <t>固行审（投资）发﹝2018﹞202号</t>
  </si>
  <si>
    <t>固原市西湖巷道路及配套设施建设项目</t>
  </si>
  <si>
    <t>固行审（投资）发﹝2018﹞203号</t>
  </si>
  <si>
    <t>固原市内城巷道路及配套设施建设项目</t>
  </si>
  <si>
    <t>固行审（投资）发﹝2018﹞204号</t>
  </si>
  <si>
    <t>固原市民族街道路及配套设施建设项目</t>
  </si>
  <si>
    <t>固审批（投资）发﹝2019﹞66号</t>
  </si>
  <si>
    <t>2019.04.28</t>
  </si>
  <si>
    <t>与21年审计无变化  工程款</t>
  </si>
  <si>
    <t>固原市东海街道路改造建设项目</t>
  </si>
  <si>
    <t>固审批（投资）发﹝2019﹞61号</t>
  </si>
  <si>
    <t>2018.04.26</t>
  </si>
  <si>
    <t>固原市振兴街及配套设施建设项目</t>
  </si>
  <si>
    <t>固审批（投资）发﹝2019﹞62号</t>
  </si>
  <si>
    <t>2018.04.28</t>
  </si>
  <si>
    <t>与21年审计无变化  竣工财务决算审核1.44未完成</t>
  </si>
  <si>
    <t>固原市民族街南延伸段道路及排水建设项目</t>
  </si>
  <si>
    <t>固审批（投资）发﹝2020﹞27号</t>
  </si>
  <si>
    <t>2020.03.17</t>
  </si>
  <si>
    <t>与21年审计无变化（含质保金15.74万元）</t>
  </si>
  <si>
    <t>固原市兴康路道路及配套设施建设项目</t>
  </si>
  <si>
    <t>固审批（投资）发﹝2019﹞65号</t>
  </si>
  <si>
    <t>固原市保障性安居工程配套基础设施九龙湖畔家园规划一路项目</t>
  </si>
  <si>
    <t>固审批（投资）发﹝2020﹞181号</t>
  </si>
  <si>
    <t>无与21年审计无变化 工程款</t>
  </si>
  <si>
    <t>固原市保障性安居工程配套基础设施九龙湖畔家园规划二路项目</t>
  </si>
  <si>
    <t>固审批（投资）发﹝2020﹞26号</t>
  </si>
  <si>
    <t>2020.03.12</t>
  </si>
  <si>
    <t>无变化  工程款177.86万元、质保金18.38万元</t>
  </si>
  <si>
    <t>固原市老旧小区改造配套基础设施开城路道路及雨污分流改造项目</t>
  </si>
  <si>
    <t>固审批（投资）﹝2021﹞15号</t>
  </si>
  <si>
    <t>2021.03.10</t>
  </si>
  <si>
    <t>与21年审计无变化 工程款：479.17万元、设计费：4.54万元、监理费：12.03万元</t>
  </si>
  <si>
    <t>固原市马饮河水环境综合治理及九龙山生态修复工程</t>
  </si>
  <si>
    <t>固审批（投资）﹝2022﹞1号</t>
  </si>
  <si>
    <t>2022.01.10</t>
  </si>
  <si>
    <t>未实施未发生费用，只完成项目建议书审批，可研、初设未申报，项目前期审批程序未完成，投资为匡算投资</t>
  </si>
  <si>
    <t>固原市污水再生利用设施建设项目（再生水回用项目）</t>
  </si>
  <si>
    <t>固审批（投资）发﹝2020﹞162号</t>
  </si>
  <si>
    <t>2020.06.09</t>
  </si>
  <si>
    <t>未实施未发生费用</t>
  </si>
  <si>
    <t>固原市保障性安居工程（棚户区改造）西苑新村配套基础设施建设项目（新增）</t>
  </si>
  <si>
    <t>固审批（投资）﹝2022﹞45号</t>
  </si>
  <si>
    <t>未实施未发生费用，固审批（投资）〔2022〕45号为可研批复；2023年4月21日初步设计，固审批（投资）〔2023〕19号，批复概算2573.2万元</t>
  </si>
  <si>
    <t>固原市文化路过街天桥项目</t>
  </si>
  <si>
    <t>固行审（投资）发〔2018〕226号</t>
  </si>
  <si>
    <t>2018.08.15</t>
  </si>
  <si>
    <t>施工企业对竣工结算结果存在异议提起诉讼，财政收回剩余指标</t>
  </si>
  <si>
    <t>固原市老旧小区改造项目——紫薇花园外线管网及场地硬化</t>
  </si>
  <si>
    <t>固行审（投资）发〔2018〕279号</t>
  </si>
  <si>
    <t>2018.11.08</t>
  </si>
  <si>
    <t>工程款</t>
  </si>
  <si>
    <t>固原市老旧小区改造项目——新街口D区外线管网及场地硬化</t>
  </si>
  <si>
    <t>固行审（投资）发〔2018〕282号</t>
  </si>
  <si>
    <t>固原市老旧小区改造项目——和平小区外线管网及场地硬化工程</t>
  </si>
  <si>
    <t>固行审（投资）发〔2018〕285号</t>
  </si>
  <si>
    <t>2018.11.09</t>
  </si>
  <si>
    <t>清水河治理项目上游截污工程</t>
  </si>
  <si>
    <t>固行审（投资）发〔2019〕48号</t>
  </si>
  <si>
    <t>2019.04.11</t>
  </si>
  <si>
    <t>海绵城市PPP项目合同筹措</t>
  </si>
  <si>
    <t>2019年5月市住建局向首创出具移交函，函中注明将固原市清水河上游截污工程从海绵城市建设项目库中剔除，项目实施主体变更为市住建局。</t>
  </si>
  <si>
    <t>固原市清水河城区段亮化一期工程</t>
  </si>
  <si>
    <t>固行审（投资）〔2020〕23号</t>
  </si>
  <si>
    <t>2020.09.23</t>
  </si>
  <si>
    <t>专项资金及地方自筹</t>
  </si>
  <si>
    <t>2020年政府投资项目计划，有诉讼，已停工不再建</t>
  </si>
  <si>
    <t>固原市自然资源局</t>
  </si>
  <si>
    <t>固原市城市规划展示馆提升改造项目（固原市城市规划展示馆基础设施维修项目勘察设计费）</t>
  </si>
  <si>
    <t>2021年政府建设项目</t>
  </si>
  <si>
    <t>与21年审计无变化  该单位签订设计合同，产生设计费22.95万元。该项目也无可研批复和初步设计批复，规划展示馆项目至今未实施，也未拨付资金。2021年政府建设项目</t>
  </si>
  <si>
    <t>宁夏南部生态保护和修复固原市一期项目（可行性研究报告）</t>
  </si>
  <si>
    <t>固审批（投资）〔2022〕9号</t>
  </si>
  <si>
    <t>2022.03.03</t>
  </si>
  <si>
    <t>各县区实施，市级总体审批可研，县区审批初设并具体实施，批复估算60885万元，由县（区）实施，只承担可研编制费。市政府专题会议纪要第6期实施</t>
  </si>
  <si>
    <t>宁夏南部生态保护和修复固原市二期项目可行性研究报告</t>
  </si>
  <si>
    <t>固审批（投资）〔2022〕10号</t>
  </si>
  <si>
    <t>各县区实施，市级总体审批可研，县区审批初设并具体实施  由县（区）实施，只承担可研编制费。市政府专题会议纪要第6期实施</t>
  </si>
  <si>
    <t>宁夏六盘山土石山区森林火灾综合治理项目</t>
  </si>
  <si>
    <t>固审批（投资）﹝2022﹞65号</t>
  </si>
  <si>
    <t>2022.10.17</t>
  </si>
  <si>
    <t>未产生费用，无批复，暂只有可研报告未发生费用，只完成可研审批，初设未申报，项目前期审批程序未完成，投资为估算投资</t>
  </si>
  <si>
    <t>固原市城市管理局</t>
  </si>
  <si>
    <t>固原市明堡新村道路硬化及给排水管网二期项目</t>
  </si>
  <si>
    <t>固审批（投资）发﹝2019﹞82号</t>
  </si>
  <si>
    <t>2019.05.27</t>
  </si>
  <si>
    <t>剩余资金被收回，工程款</t>
  </si>
  <si>
    <t>固原市区2020年污水管道疏浚工程项目</t>
  </si>
  <si>
    <t>固审批（投资）发﹝2020﹞131号</t>
  </si>
  <si>
    <t>2020.04.24</t>
  </si>
  <si>
    <t>工程款：145.79、结算审核费2.38</t>
  </si>
  <si>
    <t>固原市区2020年破损道路改造工程项目</t>
  </si>
  <si>
    <t>固审批（投资）发﹝2020﹞152号</t>
  </si>
  <si>
    <t>2020.05.21</t>
  </si>
  <si>
    <t>工程款：418.6928、设计费：14.5905、跟踪审计费6.7</t>
  </si>
  <si>
    <t>固原市区2019年西兰银物流园路灯维修改造工程项目</t>
  </si>
  <si>
    <t>市政府专题会议纪要第59期</t>
  </si>
  <si>
    <t>2019.07.22</t>
  </si>
  <si>
    <t>市政府专题会议纪要</t>
  </si>
  <si>
    <t>固原市区2019年路灯维修改造工程项目</t>
  </si>
  <si>
    <t>固审批（投资）发﹝2019﹞101、102、103号</t>
  </si>
  <si>
    <t>2019.07.01</t>
  </si>
  <si>
    <t>固原市西南新区路灯维修94.77、固原市区新区路灯维修20.4、固原市老城及开发区路灯维修51.23</t>
  </si>
  <si>
    <t>固原市城区明堡路（S101省道—东关北街）雨污管道改造项目</t>
  </si>
  <si>
    <t>固审批（投资）发﹝2019﹞64号</t>
  </si>
  <si>
    <t>第一标段欠付205.7万元，由市城管局支付；第二标段欠付86.51万元，项目移交由原州区支付。</t>
  </si>
  <si>
    <t>固原市2020年城镇污水处理提质增效项目</t>
  </si>
  <si>
    <t>固审批（投资）发﹝2020﹞114号</t>
  </si>
  <si>
    <t>2020.04.09</t>
  </si>
  <si>
    <t>结余资金财政收回142.363086</t>
  </si>
  <si>
    <t>固原市区2020年新建城市公厕及垃圾中转站项目</t>
  </si>
  <si>
    <t>固审批（投资）发﹝2020﹞190号</t>
  </si>
  <si>
    <t>2020.07.08</t>
  </si>
  <si>
    <t>财政收回42.17万元</t>
  </si>
  <si>
    <t>固原市区2020年创卫城市整治工程</t>
  </si>
  <si>
    <t>市政府专题会议纪要第40期</t>
  </si>
  <si>
    <t>2020.09.01</t>
  </si>
  <si>
    <t>无批复金额</t>
  </si>
  <si>
    <t>以审定价为准</t>
  </si>
  <si>
    <t>市政府专题会议纪要实施</t>
  </si>
  <si>
    <t>固原市区2021年污水管道疏浚工程及封堵雨水井篦子</t>
  </si>
  <si>
    <t>市政府专题会议纪要第33期</t>
  </si>
  <si>
    <t>2021.08.02</t>
  </si>
  <si>
    <t>固原市区2019年新建城市公厕及垃圾中转站工程</t>
  </si>
  <si>
    <t>固审批（投资）发﹝2019﹞122、123、124号</t>
  </si>
  <si>
    <t>2019.07.25</t>
  </si>
  <si>
    <t>与21年审计无变化  自治区3000万元2019年公厕及垃圾中转站项目使用932.80万元</t>
  </si>
  <si>
    <t>固原市污水处理厂增量提质改造政府采购项目（一、二污水处理厂）</t>
  </si>
  <si>
    <t>市人民政府专题会议纪要《关于固原市污水处理厂增量提质改造政府采购项目》第57期</t>
  </si>
  <si>
    <t>无批复</t>
  </si>
  <si>
    <t>与21年审计无变化  结转资金财政收回0.52，供货方放弃2.4027万元，剩余欠款0.732万元跟踪审计费，市政府专题会议纪要实施</t>
  </si>
  <si>
    <t>2020年创卫期间路灯抢修工程项目</t>
  </si>
  <si>
    <t>市人民政府专题会议纪要《关于2020年创卫期间路灯抢修工程项目资金情况的说明》第40期</t>
  </si>
  <si>
    <t>以实际结算价为准</t>
  </si>
  <si>
    <t>2019年创卫环境整治工程项目</t>
  </si>
  <si>
    <t>固审批（投资）发﹝2019﹞116、117、119、128号</t>
  </si>
  <si>
    <t>2019.07.30</t>
  </si>
  <si>
    <t>1608+市政府专题会议纪要</t>
  </si>
  <si>
    <t>自治区3000万元该项目实际支付2067.199万元，2019年公厕及垃圾中转站项目使用932.80万元</t>
  </si>
  <si>
    <t>固原市老旧小区改造配套基础设施—东海南延伸段（南城路—上海路）</t>
  </si>
  <si>
    <t>固审批（投资）发﹝2020﹞153号</t>
  </si>
  <si>
    <t>286.63万元财政收回</t>
  </si>
  <si>
    <t>固原市区人社局巷道（六盘山路—安康花苑）</t>
  </si>
  <si>
    <t>固审批（投资）﹝2021﹞20号</t>
  </si>
  <si>
    <t>2021.03.12</t>
  </si>
  <si>
    <t>固原市回民新村二期排水项目</t>
  </si>
  <si>
    <t>固审批（投资）发﹝2020﹞189号</t>
  </si>
  <si>
    <t>2021年市区道路维修及抢险工程</t>
  </si>
  <si>
    <t>市政府专题会议纪要第30期和第33期</t>
  </si>
  <si>
    <t>2021.07.09</t>
  </si>
  <si>
    <t>固原市区雨污分流雨水管网一期建设项目</t>
  </si>
  <si>
    <t>固审批（投资）﹝2022﹞25号</t>
  </si>
  <si>
    <t>2022.04.25</t>
  </si>
  <si>
    <t>中央资金9871万元剩余258元在账面。欠付866.37万元（其中质保金367万元，其他费用519.37万元）</t>
  </si>
  <si>
    <t>固原市区雨污分流雨水管网二期建设项目</t>
  </si>
  <si>
    <t>固审批（投资）﹝2022﹞35号</t>
  </si>
  <si>
    <t>固原市2022年城镇污水处理提质增效项目</t>
  </si>
  <si>
    <t>固审批（投资）﹝2022﹞26号</t>
  </si>
  <si>
    <t>2022.04.27</t>
  </si>
  <si>
    <t>固原市清水河（六盘山路-第三污水处理厂）段河道综合治理工作</t>
  </si>
  <si>
    <t>固审批（投资）﹝2022﹞17号</t>
  </si>
  <si>
    <t>固原市博物馆片区特色商业街区项目</t>
  </si>
  <si>
    <t>固审批（投资）﹝2022﹞48号</t>
  </si>
  <si>
    <t>2022.08.01</t>
  </si>
  <si>
    <t>固原市原州区居民小区燃气管道及户内安全设施更新改造项目（新增）</t>
  </si>
  <si>
    <t>固审批（投资）﹝2022﹞85号</t>
  </si>
  <si>
    <t>2022.12.01</t>
  </si>
  <si>
    <t>固原市清水河（饮马河出口）段河道综合治理工程</t>
  </si>
  <si>
    <t>固审批（投资）[2021]118号</t>
  </si>
  <si>
    <t>2021.11.11</t>
  </si>
  <si>
    <t>2022.6.30完工，现处于审定阶段</t>
  </si>
  <si>
    <t>固原市疾病预防控制中心</t>
  </si>
  <si>
    <t>固原市疾病预防控制中心实验室改扩建及能力提升项目</t>
  </si>
  <si>
    <t>固审批（投资）【2021】97号</t>
  </si>
  <si>
    <t>2021.09.29</t>
  </si>
  <si>
    <t>财政收回指标</t>
  </si>
  <si>
    <t>固原实验小学</t>
  </si>
  <si>
    <t>固原市实验小学综合楼（多功能厅）</t>
  </si>
  <si>
    <t>固审批（投资）[2021]39号</t>
  </si>
  <si>
    <t>2021.04.15</t>
  </si>
  <si>
    <t>财政收回，剩余工程款2.8万元</t>
  </si>
  <si>
    <t>合    计</t>
  </si>
  <si>
    <t>附表：2-1</t>
  </si>
  <si>
    <t>有审批文件的项目债务情况</t>
  </si>
  <si>
    <t>2020年政府投资项目计划，有诉讼，已停工不再建（工程款+利息+诉讼费）</t>
  </si>
  <si>
    <t>附表：2-2</t>
  </si>
  <si>
    <t>审批项目债务规模400万以上的项目情况</t>
  </si>
  <si>
    <t>单位：万元</t>
  </si>
  <si>
    <t>实施部门</t>
  </si>
  <si>
    <t>附表：2-3</t>
  </si>
  <si>
    <t>有政府会议纪要的项目债务情况</t>
  </si>
  <si>
    <t>附表：2-4</t>
  </si>
  <si>
    <t>主要领导批示的项目债务情况</t>
  </si>
  <si>
    <t>附表：2-5</t>
  </si>
  <si>
    <t>部门单位自行立项项目债务情况</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</si>
</sst>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3" formatCode="_ * #,##0.00_ ;_ * \-#,##0.00_ ;_ * &quot;-&quot;??_ ;_ @_ "/>
    <numFmt numFmtId="176" formatCode="#,##0.00_ "/>
    <numFmt numFmtId="41" formatCode="_ * #,##0_ ;_ * \-#,##0_ ;_ * &quot;-&quot;_ ;_ @_ "/>
  </numFmts>
  <fonts count="42">
    <font>
      <sz val="11"/>
      <color theme="1"/>
      <name val="宋体"/>
      <charset val="134"/>
      <scheme val="minor"/>
    </font>
    <font>
      <sz val="20"/>
      <color theme="1"/>
      <name val="宋体"/>
      <charset val="134"/>
    </font>
    <font>
      <sz val="10"/>
      <color theme="1"/>
      <name val="宋体"/>
      <charset val="134"/>
    </font>
    <font>
      <sz val="10"/>
      <color theme="1"/>
      <name val="黑体"/>
      <charset val="134"/>
    </font>
    <font>
      <sz val="20"/>
      <name val="方正小标宋简体"/>
      <charset val="134"/>
    </font>
    <font>
      <sz val="10"/>
      <name val="宋体"/>
      <charset val="134"/>
    </font>
    <font>
      <b/>
      <sz val="10"/>
      <name val="宋体"/>
      <charset val="134"/>
    </font>
    <font>
      <sz val="10"/>
      <name val="黑体"/>
      <charset val="134"/>
    </font>
    <font>
      <sz val="11"/>
      <name val="宋体"/>
      <charset val="134"/>
      <scheme val="minor"/>
    </font>
    <font>
      <b/>
      <sz val="11"/>
      <name val="宋体"/>
      <charset val="134"/>
      <scheme val="minor"/>
    </font>
    <font>
      <sz val="12"/>
      <color theme="1"/>
      <name val="宋体"/>
      <charset val="134"/>
      <scheme val="minor"/>
    </font>
    <font>
      <b/>
      <sz val="11"/>
      <color theme="1"/>
      <name val="宋体"/>
      <charset val="134"/>
      <scheme val="minor"/>
    </font>
    <font>
      <b/>
      <sz val="20"/>
      <color theme="1"/>
      <name val="宋体"/>
      <charset val="134"/>
      <scheme val="minor"/>
    </font>
    <font>
      <b/>
      <sz val="8"/>
      <color theme="1"/>
      <name val="宋体"/>
      <charset val="134"/>
      <scheme val="minor"/>
    </font>
    <font>
      <sz val="11"/>
      <color rgb="FFFF0000"/>
      <name val="宋体"/>
      <charset val="134"/>
      <scheme val="minor"/>
    </font>
    <font>
      <sz val="14"/>
      <color theme="1"/>
      <name val="宋体"/>
      <charset val="134"/>
      <scheme val="minor"/>
    </font>
    <font>
      <b/>
      <sz val="10"/>
      <color rgb="FFFF0000"/>
      <name val="宋体"/>
      <charset val="134"/>
    </font>
    <font>
      <sz val="11"/>
      <color theme="0"/>
      <name val="宋体"/>
      <charset val="0"/>
      <scheme val="minor"/>
    </font>
    <font>
      <sz val="11"/>
      <color theme="1"/>
      <name val="宋体"/>
      <charset val="0"/>
      <scheme val="minor"/>
    </font>
    <font>
      <sz val="11"/>
      <color rgb="FF9C0006"/>
      <name val="宋体"/>
      <charset val="0"/>
      <scheme val="minor"/>
    </font>
    <font>
      <sz val="11"/>
      <color rgb="FF9C6500"/>
      <name val="宋体"/>
      <charset val="0"/>
      <scheme val="minor"/>
    </font>
    <font>
      <b/>
      <sz val="11"/>
      <color theme="3"/>
      <name val="宋体"/>
      <charset val="134"/>
      <scheme val="minor"/>
    </font>
    <font>
      <sz val="11"/>
      <color rgb="FF006100"/>
      <name val="宋体"/>
      <charset val="0"/>
      <scheme val="minor"/>
    </font>
    <font>
      <b/>
      <sz val="13"/>
      <color theme="3"/>
      <name val="宋体"/>
      <charset val="134"/>
      <scheme val="minor"/>
    </font>
    <font>
      <sz val="11"/>
      <color indexed="8"/>
      <name val="宋体"/>
      <charset val="134"/>
      <scheme val="minor"/>
    </font>
    <font>
      <b/>
      <sz val="11"/>
      <color theme="1"/>
      <name val="宋体"/>
      <charset val="0"/>
      <scheme val="minor"/>
    </font>
    <font>
      <b/>
      <sz val="18"/>
      <color theme="3"/>
      <name val="宋体"/>
      <charset val="134"/>
      <scheme val="minor"/>
    </font>
    <font>
      <b/>
      <sz val="11"/>
      <color rgb="FFFA7D00"/>
      <name val="宋体"/>
      <charset val="0"/>
      <scheme val="minor"/>
    </font>
    <font>
      <i/>
      <sz val="11"/>
      <color rgb="FF7F7F7F"/>
      <name val="宋体"/>
      <charset val="0"/>
      <scheme val="minor"/>
    </font>
    <font>
      <b/>
      <sz val="15"/>
      <color theme="3"/>
      <name val="宋体"/>
      <charset val="134"/>
      <scheme val="minor"/>
    </font>
    <font>
      <sz val="11"/>
      <color rgb="FFFF0000"/>
      <name val="宋体"/>
      <charset val="0"/>
      <scheme val="minor"/>
    </font>
    <font>
      <u/>
      <sz val="11"/>
      <color rgb="FF800080"/>
      <name val="宋体"/>
      <charset val="0"/>
      <scheme val="minor"/>
    </font>
    <font>
      <u/>
      <sz val="11"/>
      <color rgb="FF0000FF"/>
      <name val="宋体"/>
      <charset val="0"/>
      <scheme val="minor"/>
    </font>
    <font>
      <b/>
      <sz val="11"/>
      <color rgb="FFFFFFFF"/>
      <name val="宋体"/>
      <charset val="0"/>
      <scheme val="minor"/>
    </font>
    <font>
      <sz val="11"/>
      <color indexed="8"/>
      <name val="宋体"/>
      <charset val="134"/>
    </font>
    <font>
      <sz val="11"/>
      <color rgb="FFFA7D00"/>
      <name val="宋体"/>
      <charset val="0"/>
      <scheme val="minor"/>
    </font>
    <font>
      <sz val="11"/>
      <color rgb="FF3F3F76"/>
      <name val="宋体"/>
      <charset val="0"/>
      <scheme val="minor"/>
    </font>
    <font>
      <b/>
      <sz val="11"/>
      <color rgb="FF3F3F3F"/>
      <name val="宋体"/>
      <charset val="0"/>
      <scheme val="minor"/>
    </font>
    <font>
      <sz val="16"/>
      <name val="宋体"/>
      <charset val="134"/>
    </font>
    <font>
      <sz val="14"/>
      <name val="宋体"/>
      <charset val="134"/>
    </font>
    <font>
      <sz val="9"/>
      <name val="宋体"/>
      <charset val="134"/>
    </font>
    <font>
      <b/>
      <sz val="9"/>
      <name val="宋体"/>
      <charset val="134"/>
    </font>
  </fonts>
  <fills count="33">
    <fill>
      <patternFill patternType="none"/>
    </fill>
    <fill>
      <patternFill patternType="gray125"/>
    </fill>
    <fill>
      <patternFill patternType="solid">
        <fgColor theme="6"/>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theme="8" tint="0.799981688894314"/>
        <bgColor indexed="64"/>
      </patternFill>
    </fill>
    <fill>
      <patternFill patternType="solid">
        <fgColor theme="7" tint="0.599993896298105"/>
        <bgColor indexed="64"/>
      </patternFill>
    </fill>
    <fill>
      <patternFill patternType="solid">
        <fgColor theme="9" tint="0.599993896298105"/>
        <bgColor indexed="64"/>
      </patternFill>
    </fill>
    <fill>
      <patternFill patternType="solid">
        <fgColor rgb="FFF2F2F2"/>
        <bgColor indexed="64"/>
      </patternFill>
    </fill>
    <fill>
      <patternFill patternType="solid">
        <fgColor theme="9"/>
        <bgColor indexed="64"/>
      </patternFill>
    </fill>
    <fill>
      <patternFill patternType="solid">
        <fgColor theme="8"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rgb="FFFFFFCC"/>
        <bgColor indexed="64"/>
      </patternFill>
    </fill>
    <fill>
      <patternFill patternType="solid">
        <fgColor theme="7"/>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theme="4" tint="0.399975585192419"/>
        <bgColor indexed="64"/>
      </patternFill>
    </fill>
    <fill>
      <patternFill patternType="solid">
        <fgColor rgb="FFA5A5A5"/>
        <bgColor indexed="64"/>
      </patternFill>
    </fill>
    <fill>
      <patternFill patternType="solid">
        <fgColor theme="9" tint="0.399975585192419"/>
        <bgColor indexed="64"/>
      </patternFill>
    </fill>
    <fill>
      <patternFill patternType="solid">
        <fgColor rgb="FFFFCC99"/>
        <bgColor indexed="64"/>
      </patternFill>
    </fill>
    <fill>
      <patternFill patternType="solid">
        <fgColor theme="9" tint="0.799981688894314"/>
        <bgColor indexed="64"/>
      </patternFill>
    </fill>
  </fills>
  <borders count="15">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style="thin">
        <color auto="true"/>
      </top>
      <bottom/>
      <diagonal/>
    </border>
    <border>
      <left style="thin">
        <color auto="true"/>
      </left>
      <right style="thin">
        <color auto="true"/>
      </right>
      <top/>
      <bottom style="thin">
        <color auto="true"/>
      </bottom>
      <diagonal/>
    </border>
    <border>
      <left style="thin">
        <color auto="true"/>
      </left>
      <right/>
      <top style="thin">
        <color auto="true"/>
      </top>
      <bottom style="thin">
        <color auto="true"/>
      </bottom>
      <diagonal/>
    </border>
    <border>
      <left/>
      <right/>
      <top style="thin">
        <color auto="true"/>
      </top>
      <bottom style="thin">
        <color auto="true"/>
      </bottom>
      <diagonal/>
    </border>
    <border>
      <left/>
      <right style="thin">
        <color auto="true"/>
      </right>
      <top style="thin">
        <color auto="true"/>
      </top>
      <bottom style="thin">
        <color auto="true"/>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s>
  <cellStyleXfs count="51">
    <xf numFmtId="0" fontId="0" fillId="0" borderId="0">
      <alignment vertical="center"/>
    </xf>
    <xf numFmtId="0" fontId="34" fillId="0" borderId="0">
      <alignment vertical="center"/>
    </xf>
    <xf numFmtId="0" fontId="18" fillId="14" borderId="0" applyNumberFormat="false" applyBorder="false" applyAlignment="false" applyProtection="false">
      <alignment vertical="center"/>
    </xf>
    <xf numFmtId="0" fontId="18" fillId="32" borderId="0" applyNumberFormat="false" applyBorder="false" applyAlignment="false" applyProtection="false">
      <alignment vertical="center"/>
    </xf>
    <xf numFmtId="0" fontId="17" fillId="16" borderId="0" applyNumberFormat="false" applyBorder="false" applyAlignment="false" applyProtection="false">
      <alignment vertical="center"/>
    </xf>
    <xf numFmtId="0" fontId="18" fillId="17" borderId="0" applyNumberFormat="false" applyBorder="false" applyAlignment="false" applyProtection="false">
      <alignment vertical="center"/>
    </xf>
    <xf numFmtId="0" fontId="18" fillId="12" borderId="0" applyNumberFormat="false" applyBorder="false" applyAlignment="false" applyProtection="false">
      <alignment vertical="center"/>
    </xf>
    <xf numFmtId="0" fontId="17" fillId="19" borderId="0" applyNumberFormat="false" applyBorder="false" applyAlignment="false" applyProtection="false">
      <alignment vertical="center"/>
    </xf>
    <xf numFmtId="0" fontId="18" fillId="13"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8" fillId="0" borderId="0" applyNumberFormat="false" applyFill="false" applyBorder="false" applyAlignment="false" applyProtection="false">
      <alignment vertical="center"/>
    </xf>
    <xf numFmtId="0" fontId="25" fillId="0" borderId="8"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23" fillId="0" borderId="7"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17" fillId="18" borderId="0" applyNumberFormat="false" applyBorder="false" applyAlignment="false" applyProtection="false">
      <alignment vertical="center"/>
    </xf>
    <xf numFmtId="0" fontId="30" fillId="0" borderId="0" applyNumberFormat="false" applyFill="false" applyBorder="false" applyAlignment="false" applyProtection="false">
      <alignment vertical="center"/>
    </xf>
    <xf numFmtId="0" fontId="18" fillId="22" borderId="0" applyNumberFormat="false" applyBorder="false" applyAlignment="false" applyProtection="false">
      <alignment vertical="center"/>
    </xf>
    <xf numFmtId="0" fontId="17" fillId="23" borderId="0" applyNumberFormat="false" applyBorder="false" applyAlignment="false" applyProtection="false">
      <alignment vertical="center"/>
    </xf>
    <xf numFmtId="0" fontId="29" fillId="0" borderId="7" applyNumberFormat="false" applyFill="false" applyAlignment="false" applyProtection="false">
      <alignment vertical="center"/>
    </xf>
    <xf numFmtId="0" fontId="32" fillId="0" borderId="0" applyNumberFormat="false" applyFill="false" applyBorder="false" applyAlignment="false" applyProtection="false">
      <alignment vertical="center"/>
    </xf>
    <xf numFmtId="0" fontId="18" fillId="24"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8" fillId="25" borderId="0" applyNumberFormat="false" applyBorder="false" applyAlignment="false" applyProtection="false">
      <alignment vertical="center"/>
    </xf>
    <xf numFmtId="0" fontId="27" fillId="15" borderId="10" applyNumberFormat="false" applyAlignment="false" applyProtection="false">
      <alignment vertical="center"/>
    </xf>
    <xf numFmtId="0" fontId="31"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17" fillId="21" borderId="0" applyNumberFormat="false" applyBorder="false" applyAlignment="false" applyProtection="false">
      <alignment vertical="center"/>
    </xf>
    <xf numFmtId="0" fontId="18" fillId="27" borderId="0" applyNumberFormat="false" applyBorder="false" applyAlignment="false" applyProtection="false">
      <alignment vertical="center"/>
    </xf>
    <xf numFmtId="0" fontId="17" fillId="30" borderId="0" applyNumberFormat="false" applyBorder="false" applyAlignment="false" applyProtection="false">
      <alignment vertical="center"/>
    </xf>
    <xf numFmtId="0" fontId="36" fillId="31" borderId="10" applyNumberFormat="false" applyAlignment="false" applyProtection="false">
      <alignment vertical="center"/>
    </xf>
    <xf numFmtId="0" fontId="37" fillId="15" borderId="14" applyNumberFormat="false" applyAlignment="false" applyProtection="false">
      <alignment vertical="center"/>
    </xf>
    <xf numFmtId="0" fontId="33" fillId="29" borderId="12" applyNumberFormat="false" applyAlignment="false" applyProtection="false">
      <alignment vertical="center"/>
    </xf>
    <xf numFmtId="0" fontId="35" fillId="0" borderId="13" applyNumberFormat="false" applyFill="false" applyAlignment="false" applyProtection="false">
      <alignment vertical="center"/>
    </xf>
    <xf numFmtId="0" fontId="17" fillId="28" borderId="0" applyNumberFormat="false" applyBorder="false" applyAlignment="false" applyProtection="false">
      <alignment vertical="center"/>
    </xf>
    <xf numFmtId="0" fontId="17" fillId="26" borderId="0" applyNumberFormat="false" applyBorder="false" applyAlignment="false" applyProtection="false">
      <alignment vertical="center"/>
    </xf>
    <xf numFmtId="0" fontId="0" fillId="20" borderId="11" applyNumberFormat="false" applyFont="false" applyAlignment="false" applyProtection="false">
      <alignment vertical="center"/>
    </xf>
    <xf numFmtId="0" fontId="26" fillId="0" borderId="0" applyNumberFormat="false" applyFill="false" applyBorder="false" applyAlignment="false" applyProtection="false">
      <alignment vertical="center"/>
    </xf>
    <xf numFmtId="0" fontId="22" fillId="11" borderId="0" applyNumberFormat="false" applyBorder="false" applyAlignment="false" applyProtection="false">
      <alignment vertical="center"/>
    </xf>
    <xf numFmtId="0" fontId="21" fillId="0" borderId="0" applyNumberFormat="false" applyFill="false" applyBorder="false" applyAlignment="false" applyProtection="false">
      <alignment vertical="center"/>
    </xf>
    <xf numFmtId="0" fontId="17" fillId="10" borderId="0" applyNumberFormat="false" applyBorder="false" applyAlignment="false" applyProtection="false">
      <alignment vertical="center"/>
    </xf>
    <xf numFmtId="0" fontId="20" fillId="9" borderId="0" applyNumberFormat="false" applyBorder="false" applyAlignment="false" applyProtection="false">
      <alignment vertical="center"/>
    </xf>
    <xf numFmtId="0" fontId="18" fillId="8" borderId="0" applyNumberFormat="false" applyBorder="false" applyAlignment="false" applyProtection="false">
      <alignment vertical="center"/>
    </xf>
    <xf numFmtId="0" fontId="19" fillId="7" borderId="0" applyNumberFormat="false" applyBorder="false" applyAlignment="false" applyProtection="false">
      <alignment vertical="center"/>
    </xf>
    <xf numFmtId="0" fontId="17" fillId="6" borderId="0" applyNumberFormat="false" applyBorder="false" applyAlignment="false" applyProtection="false">
      <alignment vertical="center"/>
    </xf>
    <xf numFmtId="0" fontId="18" fillId="5" borderId="0" applyNumberFormat="false" applyBorder="false" applyAlignment="false" applyProtection="false">
      <alignment vertical="center"/>
    </xf>
    <xf numFmtId="0" fontId="24" fillId="0" borderId="0">
      <alignment vertical="center"/>
    </xf>
    <xf numFmtId="0" fontId="17" fillId="4" borderId="0" applyNumberFormat="false" applyBorder="false" applyAlignment="false" applyProtection="false">
      <alignment vertical="center"/>
    </xf>
    <xf numFmtId="0" fontId="18" fillId="3" borderId="0" applyNumberFormat="false" applyBorder="false" applyAlignment="false" applyProtection="false">
      <alignment vertical="center"/>
    </xf>
    <xf numFmtId="0" fontId="17" fillId="2" borderId="0" applyNumberFormat="false" applyBorder="false" applyAlignment="false" applyProtection="false">
      <alignment vertical="center"/>
    </xf>
  </cellStyleXfs>
  <cellXfs count="55">
    <xf numFmtId="0" fontId="0" fillId="0" borderId="0" xfId="0">
      <alignment vertical="center"/>
    </xf>
    <xf numFmtId="0" fontId="1" fillId="0" borderId="0" xfId="0" applyFont="true" applyFill="true" applyAlignment="true">
      <alignment vertical="center"/>
    </xf>
    <xf numFmtId="0" fontId="2" fillId="0" borderId="0" xfId="0" applyFont="true" applyFill="true" applyAlignment="true">
      <alignment vertical="center"/>
    </xf>
    <xf numFmtId="0" fontId="3" fillId="0" borderId="0" xfId="0" applyFont="true" applyFill="true" applyAlignment="true">
      <alignment vertical="center"/>
    </xf>
    <xf numFmtId="0" fontId="0" fillId="0" borderId="0" xfId="0" applyAlignment="true">
      <alignment horizontal="center" vertical="center"/>
    </xf>
    <xf numFmtId="0" fontId="0" fillId="0" borderId="0" xfId="0" applyAlignment="true">
      <alignment vertical="center" wrapText="true"/>
    </xf>
    <xf numFmtId="0" fontId="0" fillId="0" borderId="0" xfId="0" applyFill="true">
      <alignment vertical="center"/>
    </xf>
    <xf numFmtId="0" fontId="4" fillId="0" borderId="0" xfId="0" applyFont="true" applyFill="true" applyAlignment="true">
      <alignment horizontal="center" vertical="center"/>
    </xf>
    <xf numFmtId="0" fontId="4" fillId="0" borderId="0" xfId="0" applyFont="true" applyFill="true" applyAlignment="true">
      <alignment horizontal="center" vertical="center" wrapText="true"/>
    </xf>
    <xf numFmtId="0" fontId="5" fillId="0" borderId="0" xfId="0" applyFont="true" applyFill="true" applyAlignment="true">
      <alignment horizontal="center" vertical="center"/>
    </xf>
    <xf numFmtId="0" fontId="6" fillId="0" borderId="0" xfId="0" applyFont="true" applyFill="true" applyAlignment="true">
      <alignment horizontal="center" vertical="center" wrapText="true"/>
    </xf>
    <xf numFmtId="0" fontId="6" fillId="0" borderId="0" xfId="0" applyFont="true" applyFill="true" applyAlignment="true">
      <alignment horizontal="center" vertical="center"/>
    </xf>
    <xf numFmtId="0" fontId="7" fillId="0" borderId="1" xfId="0" applyFont="true" applyFill="true" applyBorder="true" applyAlignment="true">
      <alignment horizontal="center" vertical="center"/>
    </xf>
    <xf numFmtId="0" fontId="7" fillId="0" borderId="1" xfId="0" applyFont="true" applyFill="true" applyBorder="true" applyAlignment="true">
      <alignment horizontal="center" vertical="center" wrapText="true"/>
    </xf>
    <xf numFmtId="0" fontId="7" fillId="0" borderId="2" xfId="0" applyFont="true" applyFill="true" applyBorder="true" applyAlignment="true">
      <alignment horizontal="center" vertical="center" wrapText="true"/>
    </xf>
    <xf numFmtId="0" fontId="7" fillId="0" borderId="3" xfId="0" applyFont="true" applyFill="true" applyBorder="true" applyAlignment="true">
      <alignment horizontal="center" vertical="center" wrapText="true"/>
    </xf>
    <xf numFmtId="0" fontId="8" fillId="0" borderId="1" xfId="0" applyFont="true" applyBorder="true" applyAlignment="true">
      <alignment horizontal="center" vertical="center"/>
    </xf>
    <xf numFmtId="0" fontId="5" fillId="0" borderId="1" xfId="0" applyFont="true" applyFill="true" applyBorder="true" applyAlignment="true">
      <alignment vertical="center" wrapText="true"/>
    </xf>
    <xf numFmtId="0" fontId="5" fillId="0" borderId="1" xfId="0" applyFont="true" applyFill="true" applyBorder="true" applyAlignment="true">
      <alignment horizontal="center" vertical="center" wrapText="true"/>
    </xf>
    <xf numFmtId="0" fontId="5" fillId="0" borderId="1" xfId="0" applyFont="true" applyFill="true" applyBorder="true" applyAlignment="true">
      <alignment horizontal="center" vertical="center"/>
    </xf>
    <xf numFmtId="0" fontId="8" fillId="0" borderId="1" xfId="0" applyFont="true" applyBorder="true" applyAlignment="true">
      <alignment vertical="center" wrapText="true"/>
    </xf>
    <xf numFmtId="0" fontId="9" fillId="0" borderId="4" xfId="0" applyFont="true" applyBorder="true" applyAlignment="true">
      <alignment horizontal="center" vertical="center"/>
    </xf>
    <xf numFmtId="0" fontId="9" fillId="0" borderId="5" xfId="0" applyFont="true" applyBorder="true" applyAlignment="true">
      <alignment horizontal="center" vertical="center"/>
    </xf>
    <xf numFmtId="0" fontId="9" fillId="0" borderId="6" xfId="0" applyFont="true" applyBorder="true" applyAlignment="true">
      <alignment horizontal="center" vertical="center"/>
    </xf>
    <xf numFmtId="0" fontId="9" fillId="0" borderId="1" xfId="0" applyFont="true" applyBorder="true" applyAlignment="true">
      <alignment horizontal="center" vertical="center" wrapText="true"/>
    </xf>
    <xf numFmtId="176" fontId="5" fillId="0" borderId="1" xfId="0" applyNumberFormat="true" applyFont="true" applyFill="true" applyBorder="true" applyAlignment="true">
      <alignment horizontal="center" vertical="center"/>
    </xf>
    <xf numFmtId="176" fontId="5" fillId="0" borderId="1" xfId="0" applyNumberFormat="true" applyFont="true" applyFill="true" applyBorder="true" applyAlignment="true">
      <alignment horizontal="center" vertical="center" wrapText="true"/>
    </xf>
    <xf numFmtId="176" fontId="9" fillId="0" borderId="1" xfId="0" applyNumberFormat="true" applyFont="true" applyBorder="true" applyAlignment="true">
      <alignment horizontal="center" vertical="center" wrapText="true"/>
    </xf>
    <xf numFmtId="0" fontId="6" fillId="0" borderId="1" xfId="0" applyFont="true" applyFill="true" applyBorder="true" applyAlignment="true">
      <alignment horizontal="center" vertical="center" wrapText="true"/>
    </xf>
    <xf numFmtId="176" fontId="9" fillId="0" borderId="1" xfId="0" applyNumberFormat="true" applyFont="true" applyBorder="true" applyAlignment="true">
      <alignment horizontal="center" vertical="center"/>
    </xf>
    <xf numFmtId="0" fontId="9" fillId="0" borderId="1" xfId="0" applyFont="true" applyBorder="true" applyAlignment="true">
      <alignment horizontal="center" vertical="center"/>
    </xf>
    <xf numFmtId="0" fontId="10" fillId="0" borderId="0" xfId="0" applyFont="true">
      <alignment vertical="center"/>
    </xf>
    <xf numFmtId="0" fontId="5" fillId="0" borderId="1" xfId="0" applyFont="true" applyFill="true" applyBorder="true" applyAlignment="true">
      <alignment vertical="center"/>
    </xf>
    <xf numFmtId="0" fontId="0" fillId="0" borderId="0" xfId="0" applyFill="true" applyAlignment="true">
      <alignment vertical="center"/>
    </xf>
    <xf numFmtId="0" fontId="11" fillId="0" borderId="0" xfId="0" applyFont="true" applyFill="true" applyAlignment="true">
      <alignment horizontal="center" vertical="center"/>
    </xf>
    <xf numFmtId="0" fontId="10" fillId="0" borderId="0" xfId="0" applyFont="true" applyFill="true" applyAlignment="true">
      <alignment vertical="center"/>
    </xf>
    <xf numFmtId="0" fontId="12" fillId="0" borderId="0" xfId="0" applyFont="true" applyFill="true" applyAlignment="true">
      <alignment horizontal="center" vertical="center"/>
    </xf>
    <xf numFmtId="0" fontId="13" fillId="0" borderId="0" xfId="0" applyFont="true" applyFill="true" applyAlignment="true">
      <alignment horizontal="center" vertical="center"/>
    </xf>
    <xf numFmtId="0" fontId="11" fillId="0" borderId="1" xfId="0" applyFont="true" applyFill="true" applyBorder="true" applyAlignment="true">
      <alignment horizontal="center" vertical="center"/>
    </xf>
    <xf numFmtId="0" fontId="0" fillId="0" borderId="1" xfId="0" applyFill="true" applyBorder="true" applyAlignment="true">
      <alignment horizontal="center" vertical="center"/>
    </xf>
    <xf numFmtId="0" fontId="8" fillId="0" borderId="1" xfId="0" applyFont="true" applyFill="true" applyBorder="true" applyAlignment="true">
      <alignment horizontal="center" vertical="center" wrapText="true"/>
    </xf>
    <xf numFmtId="0" fontId="0" fillId="0" borderId="1" xfId="0" applyFill="true" applyBorder="true" applyAlignment="true">
      <alignment vertical="center"/>
    </xf>
    <xf numFmtId="0" fontId="11" fillId="0" borderId="1" xfId="0" applyFont="true" applyFill="true" applyBorder="true" applyAlignment="true">
      <alignment vertical="center"/>
    </xf>
    <xf numFmtId="0" fontId="0" fillId="0" borderId="0" xfId="0" applyAlignment="true">
      <alignment vertical="center"/>
    </xf>
    <xf numFmtId="0" fontId="14" fillId="0" borderId="0" xfId="0" applyFont="true">
      <alignment vertical="center"/>
    </xf>
    <xf numFmtId="0" fontId="15" fillId="0" borderId="0" xfId="0" applyFont="true">
      <alignment vertical="center"/>
    </xf>
    <xf numFmtId="176" fontId="16" fillId="0" borderId="1" xfId="0" applyNumberFormat="true" applyFont="true" applyFill="true" applyBorder="true" applyAlignment="true">
      <alignment horizontal="center" vertical="center"/>
    </xf>
    <xf numFmtId="176" fontId="6" fillId="0" borderId="1" xfId="0" applyNumberFormat="true" applyFont="true" applyFill="true" applyBorder="true" applyAlignment="true">
      <alignment horizontal="center" vertical="center"/>
    </xf>
    <xf numFmtId="176" fontId="5" fillId="0" borderId="1" xfId="0" applyNumberFormat="true" applyFont="true" applyFill="true" applyBorder="true" applyAlignment="true">
      <alignment vertical="center" wrapText="true"/>
    </xf>
    <xf numFmtId="176" fontId="5" fillId="0" borderId="1" xfId="0" applyNumberFormat="true" applyFont="true" applyFill="true" applyBorder="true" applyAlignment="true">
      <alignment vertical="center"/>
    </xf>
    <xf numFmtId="176" fontId="6" fillId="0" borderId="1" xfId="0" applyNumberFormat="true" applyFont="true" applyFill="true" applyBorder="true" applyAlignment="true">
      <alignment horizontal="center" vertical="center" wrapText="true"/>
    </xf>
    <xf numFmtId="0" fontId="6" fillId="0" borderId="1" xfId="0" applyFont="true" applyFill="true" applyBorder="true" applyAlignment="true">
      <alignment vertical="center" wrapText="true"/>
    </xf>
    <xf numFmtId="0" fontId="8" fillId="0" borderId="1" xfId="0" applyFont="true" applyBorder="true" applyAlignment="true">
      <alignment horizontal="center" vertical="center" wrapText="true"/>
    </xf>
    <xf numFmtId="0" fontId="0" fillId="0" borderId="0" xfId="0" applyFont="true">
      <alignment vertical="center"/>
    </xf>
    <xf numFmtId="0" fontId="8" fillId="0" borderId="1" xfId="0" applyFont="true" applyBorder="true" applyAlignment="true">
      <alignment vertical="center"/>
    </xf>
  </cellXfs>
  <cellStyles count="51">
    <cellStyle name="常规" xfId="0" builtinId="0"/>
    <cellStyle name="常规 16" xfId="1"/>
    <cellStyle name="40% - 强调文字颜色 6" xfId="2" builtinId="51"/>
    <cellStyle name="20% - 强调文字颜色 6" xfId="3" builtinId="50"/>
    <cellStyle name="强调文字颜色 6" xfId="4" builtinId="49"/>
    <cellStyle name="40% - 强调文字颜色 5" xfId="5" builtinId="47"/>
    <cellStyle name="20% - 强调文字颜色 5" xfId="6" builtinId="46"/>
    <cellStyle name="强调文字颜色 5" xfId="7" builtinId="45"/>
    <cellStyle name="40% - 强调文字颜色 4" xfId="8" builtinId="43"/>
    <cellStyle name="标题 3" xfId="9" builtinId="18"/>
    <cellStyle name="解释性文本" xfId="10" builtinId="53"/>
    <cellStyle name="汇总" xfId="11" builtinId="25"/>
    <cellStyle name="百分比" xfId="12" builtinId="5"/>
    <cellStyle name="千位分隔" xfId="13" builtinId="3"/>
    <cellStyle name="标题 2" xfId="14" builtinId="17"/>
    <cellStyle name="货币[0]" xfId="15" builtinId="7"/>
    <cellStyle name="60% - 强调文字颜色 4" xfId="16" builtinId="44"/>
    <cellStyle name="警告文本" xfId="17" builtinId="11"/>
    <cellStyle name="20% - 强调文字颜色 2" xfId="18" builtinId="34"/>
    <cellStyle name="60% - 强调文字颜色 5" xfId="19" builtinId="48"/>
    <cellStyle name="标题 1" xfId="20" builtinId="16"/>
    <cellStyle name="超链接" xfId="21" builtinId="8"/>
    <cellStyle name="20% - 强调文字颜色 3" xfId="22" builtinId="38"/>
    <cellStyle name="货币" xfId="23" builtinId="4"/>
    <cellStyle name="20% - 强调文字颜色 4" xfId="24" builtinId="42"/>
    <cellStyle name="计算" xfId="25" builtinId="22"/>
    <cellStyle name="已访问的超链接" xfId="26" builtinId="9"/>
    <cellStyle name="千位分隔[0]" xfId="27" builtinId="6"/>
    <cellStyle name="强调文字颜色 4" xfId="28" builtinId="41"/>
    <cellStyle name="40% - 强调文字颜色 3" xfId="29" builtinId="39"/>
    <cellStyle name="60% - 强调文字颜色 6" xfId="30" builtinId="52"/>
    <cellStyle name="输入" xfId="31" builtinId="20"/>
    <cellStyle name="输出" xfId="32" builtinId="21"/>
    <cellStyle name="检查单元格" xfId="33" builtinId="23"/>
    <cellStyle name="链接单元格" xfId="34" builtinId="24"/>
    <cellStyle name="60% - 强调文字颜色 1" xfId="35" builtinId="32"/>
    <cellStyle name="60% - 强调文字颜色 3" xfId="36" builtinId="40"/>
    <cellStyle name="注释" xfId="37" builtinId="10"/>
    <cellStyle name="标题" xfId="38" builtinId="15"/>
    <cellStyle name="好" xfId="39" builtinId="26"/>
    <cellStyle name="标题 4" xfId="40" builtinId="19"/>
    <cellStyle name="强调文字颜色 1" xfId="41" builtinId="29"/>
    <cellStyle name="适中" xfId="42" builtinId="28"/>
    <cellStyle name="20% - 强调文字颜色 1" xfId="43" builtinId="30"/>
    <cellStyle name="差" xfId="44" builtinId="27"/>
    <cellStyle name="强调文字颜色 2" xfId="45" builtinId="33"/>
    <cellStyle name="40% - 强调文字颜色 1" xfId="46" builtinId="31"/>
    <cellStyle name="常规 2" xfId="47"/>
    <cellStyle name="60% - 强调文字颜色 2" xfId="48" builtinId="36"/>
    <cellStyle name="40% - 强调文字颜色 2" xfId="49" builtinId="35"/>
    <cellStyle name="强调文字颜色 3" xfId="50" builtinId="37"/>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V178"/>
  <sheetViews>
    <sheetView zoomScale="90" zoomScaleNormal="90" workbookViewId="0">
      <pane ySplit="5" topLeftCell="A150" activePane="bottomLeft" state="frozen"/>
      <selection/>
      <selection pane="bottomLeft" activeCell="D160" sqref="D160:D161"/>
    </sheetView>
  </sheetViews>
  <sheetFormatPr defaultColWidth="9" defaultRowHeight="13.5"/>
  <cols>
    <col min="1" max="1" width="5.275" customWidth="true"/>
    <col min="2" max="2" width="12.4916666666667" style="5" customWidth="true"/>
    <col min="3" max="3" width="18.1833333333333" style="6" customWidth="true"/>
    <col min="4" max="4" width="6.75" customWidth="true"/>
    <col min="5" max="5" width="4.75" customWidth="true"/>
    <col min="6" max="6" width="14.3" customWidth="true"/>
    <col min="8" max="8" width="14.4416666666667"/>
    <col min="9" max="10" width="14.1333333333333"/>
    <col min="11" max="11" width="14.025" customWidth="true"/>
    <col min="12" max="12" width="15.825" customWidth="true"/>
    <col min="14" max="14" width="14.1333333333333"/>
    <col min="16" max="17" width="14.1333333333333"/>
    <col min="18" max="18" width="12.8833333333333"/>
    <col min="19" max="19" width="10.3833333333333"/>
    <col min="20" max="20" width="13.1083333333333"/>
    <col min="21" max="21" width="21.8083333333333" customWidth="true"/>
  </cols>
  <sheetData>
    <row r="1" spans="2:2">
      <c r="B1" t="s">
        <v>0</v>
      </c>
    </row>
    <row r="2" s="1" customFormat="true" ht="35" customHeight="true" spans="1:21">
      <c r="A2" s="7" t="s">
        <v>1</v>
      </c>
      <c r="B2" s="8"/>
      <c r="C2" s="7"/>
      <c r="D2" s="7"/>
      <c r="E2" s="7"/>
      <c r="F2" s="7"/>
      <c r="G2" s="7"/>
      <c r="H2" s="7"/>
      <c r="I2" s="7"/>
      <c r="J2" s="7"/>
      <c r="K2" s="7"/>
      <c r="L2" s="7"/>
      <c r="M2" s="7"/>
      <c r="N2" s="7"/>
      <c r="O2" s="7"/>
      <c r="P2" s="7"/>
      <c r="Q2" s="7"/>
      <c r="R2" s="7"/>
      <c r="S2" s="7"/>
      <c r="T2" s="7"/>
      <c r="U2" s="7"/>
    </row>
    <row r="3" s="2" customFormat="true" ht="16" customHeight="true" spans="1:21">
      <c r="A3" s="9"/>
      <c r="B3" s="10"/>
      <c r="C3" s="11"/>
      <c r="D3" s="11"/>
      <c r="E3" s="11"/>
      <c r="F3" s="11"/>
      <c r="G3" s="11"/>
      <c r="H3" s="11"/>
      <c r="I3" s="11"/>
      <c r="J3" s="11"/>
      <c r="K3" s="11"/>
      <c r="L3" s="11"/>
      <c r="M3" s="11"/>
      <c r="N3" s="11"/>
      <c r="O3" s="11"/>
      <c r="P3" s="11"/>
      <c r="Q3" s="11"/>
      <c r="R3" s="11"/>
      <c r="S3" s="11"/>
      <c r="T3" s="11" t="s">
        <v>2</v>
      </c>
      <c r="U3" s="10"/>
    </row>
    <row r="4" s="3" customFormat="true" ht="21" customHeight="true" spans="1:21">
      <c r="A4" s="12" t="s">
        <v>3</v>
      </c>
      <c r="B4" s="13" t="s">
        <v>4</v>
      </c>
      <c r="C4" s="13" t="s">
        <v>5</v>
      </c>
      <c r="D4" s="14" t="s">
        <v>6</v>
      </c>
      <c r="E4" s="13" t="s">
        <v>7</v>
      </c>
      <c r="F4" s="13" t="s">
        <v>8</v>
      </c>
      <c r="G4" s="13"/>
      <c r="H4" s="13"/>
      <c r="I4" s="13" t="s">
        <v>9</v>
      </c>
      <c r="J4" s="14" t="s">
        <v>10</v>
      </c>
      <c r="K4" s="14" t="s">
        <v>11</v>
      </c>
      <c r="L4" s="13" t="s">
        <v>12</v>
      </c>
      <c r="M4" s="13" t="s">
        <v>13</v>
      </c>
      <c r="N4" s="13"/>
      <c r="O4" s="13" t="s">
        <v>14</v>
      </c>
      <c r="P4" s="13"/>
      <c r="Q4" s="14" t="s">
        <v>15</v>
      </c>
      <c r="R4" s="13" t="s">
        <v>16</v>
      </c>
      <c r="S4" s="13"/>
      <c r="T4" s="13"/>
      <c r="U4" s="14" t="s">
        <v>17</v>
      </c>
    </row>
    <row r="5" s="3" customFormat="true" ht="24" customHeight="true" spans="1:21">
      <c r="A5" s="12"/>
      <c r="B5" s="13"/>
      <c r="C5" s="13"/>
      <c r="D5" s="15"/>
      <c r="E5" s="13"/>
      <c r="F5" s="13" t="s">
        <v>18</v>
      </c>
      <c r="G5" s="13" t="s">
        <v>19</v>
      </c>
      <c r="H5" s="13" t="s">
        <v>20</v>
      </c>
      <c r="I5" s="13"/>
      <c r="J5" s="15"/>
      <c r="K5" s="15"/>
      <c r="L5" s="13"/>
      <c r="M5" s="13" t="s">
        <v>21</v>
      </c>
      <c r="N5" s="13" t="s">
        <v>22</v>
      </c>
      <c r="O5" s="13" t="s">
        <v>21</v>
      </c>
      <c r="P5" s="13" t="s">
        <v>22</v>
      </c>
      <c r="Q5" s="15"/>
      <c r="R5" s="13" t="s">
        <v>23</v>
      </c>
      <c r="S5" s="13" t="s">
        <v>24</v>
      </c>
      <c r="T5" s="13" t="s">
        <v>25</v>
      </c>
      <c r="U5" s="15"/>
    </row>
    <row r="6" s="4" customFormat="true" ht="25" customHeight="true" spans="1:21">
      <c r="A6" s="16">
        <f>SUBTOTAL(103,$B$6:B6)</f>
        <v>1</v>
      </c>
      <c r="B6" s="20" t="s">
        <v>26</v>
      </c>
      <c r="C6" s="18" t="s">
        <v>27</v>
      </c>
      <c r="D6" s="19" t="s">
        <v>28</v>
      </c>
      <c r="E6" s="19" t="s">
        <v>29</v>
      </c>
      <c r="F6" s="18" t="s">
        <v>30</v>
      </c>
      <c r="G6" s="19" t="s">
        <v>31</v>
      </c>
      <c r="H6" s="26">
        <v>599</v>
      </c>
      <c r="I6" s="26">
        <v>319.7647</v>
      </c>
      <c r="J6" s="26">
        <v>504.622686</v>
      </c>
      <c r="K6" s="25"/>
      <c r="L6" s="25"/>
      <c r="M6" s="19" t="s">
        <v>32</v>
      </c>
      <c r="N6" s="26">
        <f t="shared" ref="N6:Q6" si="0">87.301+232.4637</f>
        <v>319.7647</v>
      </c>
      <c r="O6" s="19" t="s">
        <v>32</v>
      </c>
      <c r="P6" s="25">
        <f t="shared" si="0"/>
        <v>319.7647</v>
      </c>
      <c r="Q6" s="25">
        <f t="shared" si="0"/>
        <v>319.7647</v>
      </c>
      <c r="R6" s="25">
        <f>177.76+2.17+4.932</f>
        <v>184.862</v>
      </c>
      <c r="S6" s="19" t="s">
        <v>33</v>
      </c>
      <c r="T6" s="25">
        <f>R6</f>
        <v>184.862</v>
      </c>
      <c r="U6" s="17" t="s">
        <v>34</v>
      </c>
    </row>
    <row r="7" s="4" customFormat="true" ht="29" customHeight="true" spans="1:21">
      <c r="A7" s="16">
        <f>SUBTOTAL(103,$B$6:B7)</f>
        <v>1</v>
      </c>
      <c r="B7" s="20"/>
      <c r="C7" s="17" t="s">
        <v>35</v>
      </c>
      <c r="D7" s="19" t="s">
        <v>28</v>
      </c>
      <c r="E7" s="19" t="s">
        <v>29</v>
      </c>
      <c r="F7" s="18" t="s">
        <v>36</v>
      </c>
      <c r="G7" s="19" t="s">
        <v>31</v>
      </c>
      <c r="H7" s="26">
        <v>321</v>
      </c>
      <c r="I7" s="26">
        <v>155.14</v>
      </c>
      <c r="J7" s="26">
        <v>262.24484</v>
      </c>
      <c r="K7" s="25"/>
      <c r="L7" s="25"/>
      <c r="M7" s="19" t="s">
        <v>32</v>
      </c>
      <c r="N7" s="26">
        <v>155.14</v>
      </c>
      <c r="O7" s="19" t="s">
        <v>32</v>
      </c>
      <c r="P7" s="25">
        <v>155.14</v>
      </c>
      <c r="Q7" s="25">
        <v>155.14</v>
      </c>
      <c r="R7" s="25">
        <f>J7-Q7</f>
        <v>107.10484</v>
      </c>
      <c r="S7" s="19" t="s">
        <v>33</v>
      </c>
      <c r="T7" s="25">
        <v>107.10484</v>
      </c>
      <c r="U7" s="17" t="s">
        <v>34</v>
      </c>
    </row>
    <row r="8" s="4" customFormat="true" ht="25" customHeight="true" spans="1:21">
      <c r="A8" s="16">
        <f>SUBTOTAL(103,$B$6:B8)</f>
        <v>1</v>
      </c>
      <c r="B8" s="20"/>
      <c r="C8" s="18" t="s">
        <v>37</v>
      </c>
      <c r="D8" s="19" t="s">
        <v>28</v>
      </c>
      <c r="E8" s="19" t="s">
        <v>29</v>
      </c>
      <c r="F8" s="18" t="s">
        <v>38</v>
      </c>
      <c r="G8" s="19" t="s">
        <v>39</v>
      </c>
      <c r="H8" s="26">
        <v>4352</v>
      </c>
      <c r="I8" s="26">
        <v>2000.0109</v>
      </c>
      <c r="J8" s="26">
        <v>4055.10342</v>
      </c>
      <c r="K8" s="25"/>
      <c r="L8" s="25"/>
      <c r="M8" s="19" t="s">
        <v>32</v>
      </c>
      <c r="N8" s="26">
        <f t="shared" ref="N8:Q8" si="1">1612.699+387.31</f>
        <v>2000.009</v>
      </c>
      <c r="O8" s="19" t="s">
        <v>32</v>
      </c>
      <c r="P8" s="25">
        <f t="shared" si="1"/>
        <v>2000.009</v>
      </c>
      <c r="Q8" s="25">
        <f t="shared" si="1"/>
        <v>2000.009</v>
      </c>
      <c r="R8" s="25">
        <v>2055.09</v>
      </c>
      <c r="S8" s="19" t="s">
        <v>33</v>
      </c>
      <c r="T8" s="25">
        <v>2055.09</v>
      </c>
      <c r="U8" s="17" t="s">
        <v>34</v>
      </c>
    </row>
    <row r="9" ht="29" customHeight="true" spans="1:21">
      <c r="A9" s="16">
        <f>SUBTOTAL(103,$B$6:B9)</f>
        <v>1</v>
      </c>
      <c r="B9" s="20"/>
      <c r="C9" s="17" t="s">
        <v>40</v>
      </c>
      <c r="D9" s="19" t="s">
        <v>28</v>
      </c>
      <c r="E9" s="19" t="s">
        <v>29</v>
      </c>
      <c r="F9" s="18" t="s">
        <v>41</v>
      </c>
      <c r="G9" s="19" t="s">
        <v>31</v>
      </c>
      <c r="H9" s="26">
        <v>1153</v>
      </c>
      <c r="I9" s="26">
        <v>466.4276</v>
      </c>
      <c r="J9" s="26">
        <v>786.10728</v>
      </c>
      <c r="K9" s="26"/>
      <c r="L9" s="26"/>
      <c r="M9" s="19" t="s">
        <v>32</v>
      </c>
      <c r="N9" s="26">
        <v>466.4276</v>
      </c>
      <c r="O9" s="19" t="s">
        <v>32</v>
      </c>
      <c r="P9" s="26">
        <v>466.4276</v>
      </c>
      <c r="Q9" s="26">
        <v>466.4276</v>
      </c>
      <c r="R9" s="26">
        <v>319.68</v>
      </c>
      <c r="S9" s="19" t="s">
        <v>33</v>
      </c>
      <c r="T9" s="26">
        <v>319.68</v>
      </c>
      <c r="U9" s="17" t="s">
        <v>34</v>
      </c>
    </row>
    <row r="10" s="4" customFormat="true" ht="26" customHeight="true" spans="1:21">
      <c r="A10" s="16">
        <f>SUBTOTAL(103,$B$6:B10)</f>
        <v>1</v>
      </c>
      <c r="B10" s="20"/>
      <c r="C10" s="17" t="s">
        <v>42</v>
      </c>
      <c r="D10" s="19" t="s">
        <v>28</v>
      </c>
      <c r="E10" s="19" t="s">
        <v>29</v>
      </c>
      <c r="F10" s="18" t="s">
        <v>43</v>
      </c>
      <c r="G10" s="19" t="s">
        <v>31</v>
      </c>
      <c r="H10" s="26">
        <v>383</v>
      </c>
      <c r="I10" s="26">
        <v>178.4292</v>
      </c>
      <c r="J10" s="26">
        <v>301.360287</v>
      </c>
      <c r="K10" s="25"/>
      <c r="L10" s="25"/>
      <c r="M10" s="19" t="s">
        <v>32</v>
      </c>
      <c r="N10" s="26">
        <v>178.4292</v>
      </c>
      <c r="O10" s="19" t="s">
        <v>32</v>
      </c>
      <c r="P10" s="26">
        <v>178.4292</v>
      </c>
      <c r="Q10" s="26">
        <v>178.43</v>
      </c>
      <c r="R10" s="26">
        <v>122.93</v>
      </c>
      <c r="S10" s="19" t="s">
        <v>33</v>
      </c>
      <c r="T10" s="26">
        <v>122.93</v>
      </c>
      <c r="U10" s="17" t="s">
        <v>34</v>
      </c>
    </row>
    <row r="11" s="4" customFormat="true" ht="40" customHeight="true" spans="1:21">
      <c r="A11" s="16">
        <f>SUBTOTAL(103,$B$6:B11)</f>
        <v>1</v>
      </c>
      <c r="B11" s="20"/>
      <c r="C11" s="17" t="s">
        <v>44</v>
      </c>
      <c r="D11" s="19" t="s">
        <v>28</v>
      </c>
      <c r="E11" s="19" t="s">
        <v>29</v>
      </c>
      <c r="F11" s="18" t="s">
        <v>45</v>
      </c>
      <c r="G11" s="19" t="s">
        <v>46</v>
      </c>
      <c r="H11" s="26">
        <v>399</v>
      </c>
      <c r="I11" s="26">
        <v>230.3282</v>
      </c>
      <c r="J11" s="26">
        <v>313.007681</v>
      </c>
      <c r="K11" s="26">
        <v>339.805639</v>
      </c>
      <c r="L11" s="26">
        <v>358.622034</v>
      </c>
      <c r="M11" s="19" t="s">
        <v>32</v>
      </c>
      <c r="N11" s="26">
        <f t="shared" ref="N11:Q11" si="2">124.7822+105.546</f>
        <v>230.3282</v>
      </c>
      <c r="O11" s="19" t="s">
        <v>32</v>
      </c>
      <c r="P11" s="26">
        <f t="shared" si="2"/>
        <v>230.3282</v>
      </c>
      <c r="Q11" s="26">
        <f t="shared" si="2"/>
        <v>230.3282</v>
      </c>
      <c r="R11" s="26">
        <v>125.827334</v>
      </c>
      <c r="S11" s="19" t="s">
        <v>33</v>
      </c>
      <c r="T11" s="26">
        <v>125.827334</v>
      </c>
      <c r="U11" s="17" t="s">
        <v>47</v>
      </c>
    </row>
    <row r="12" s="4" customFormat="true" ht="34" customHeight="true" spans="1:21">
      <c r="A12" s="16">
        <f>SUBTOTAL(103,$B$6:B12)</f>
        <v>1</v>
      </c>
      <c r="B12" s="20"/>
      <c r="C12" s="17" t="s">
        <v>48</v>
      </c>
      <c r="D12" s="19" t="s">
        <v>28</v>
      </c>
      <c r="E12" s="19" t="s">
        <v>29</v>
      </c>
      <c r="F12" s="18" t="s">
        <v>49</v>
      </c>
      <c r="G12" s="18" t="s">
        <v>46</v>
      </c>
      <c r="H12" s="26">
        <v>398</v>
      </c>
      <c r="I12" s="26">
        <v>249.5</v>
      </c>
      <c r="J12" s="26">
        <v>350.505276</v>
      </c>
      <c r="K12" s="26">
        <v>349.686653</v>
      </c>
      <c r="L12" s="26">
        <v>368.496653</v>
      </c>
      <c r="M12" s="19" t="s">
        <v>32</v>
      </c>
      <c r="N12" s="26">
        <f t="shared" ref="N12:Q12" si="3">140.688+108.812</f>
        <v>249.5</v>
      </c>
      <c r="O12" s="19" t="s">
        <v>32</v>
      </c>
      <c r="P12" s="26">
        <f t="shared" si="3"/>
        <v>249.5</v>
      </c>
      <c r="Q12" s="26">
        <f t="shared" si="3"/>
        <v>249.5</v>
      </c>
      <c r="R12" s="26">
        <v>116.721553</v>
      </c>
      <c r="S12" s="19" t="s">
        <v>33</v>
      </c>
      <c r="T12" s="26">
        <v>116.721553</v>
      </c>
      <c r="U12" s="17" t="s">
        <v>34</v>
      </c>
    </row>
    <row r="13" s="4" customFormat="true" ht="32" customHeight="true" spans="1:21">
      <c r="A13" s="16">
        <f>SUBTOTAL(103,$B$6:B13)</f>
        <v>1</v>
      </c>
      <c r="B13" s="20"/>
      <c r="C13" s="17" t="s">
        <v>50</v>
      </c>
      <c r="D13" s="19" t="s">
        <v>28</v>
      </c>
      <c r="E13" s="19" t="s">
        <v>29</v>
      </c>
      <c r="F13" s="18" t="s">
        <v>51</v>
      </c>
      <c r="G13" s="18" t="s">
        <v>52</v>
      </c>
      <c r="H13" s="26">
        <v>4736</v>
      </c>
      <c r="I13" s="26">
        <v>3050.1718</v>
      </c>
      <c r="J13" s="26">
        <v>4448.583038</v>
      </c>
      <c r="K13" s="26">
        <v>4251.194259</v>
      </c>
      <c r="L13" s="26">
        <v>4320.978436</v>
      </c>
      <c r="M13" s="19" t="s">
        <v>32</v>
      </c>
      <c r="N13" s="26">
        <f t="shared" ref="N13:Q13" si="4">1315.642+1734.5298</f>
        <v>3050.1718</v>
      </c>
      <c r="O13" s="19" t="s">
        <v>32</v>
      </c>
      <c r="P13" s="26">
        <f t="shared" si="4"/>
        <v>3050.1718</v>
      </c>
      <c r="Q13" s="26">
        <f t="shared" si="4"/>
        <v>3050.1718</v>
      </c>
      <c r="R13" s="25">
        <v>1258.443473</v>
      </c>
      <c r="S13" s="19" t="s">
        <v>33</v>
      </c>
      <c r="T13" s="25">
        <v>1258.443473</v>
      </c>
      <c r="U13" s="17" t="s">
        <v>34</v>
      </c>
    </row>
    <row r="14" s="4" customFormat="true" ht="63" customHeight="true" spans="1:21">
      <c r="A14" s="16">
        <f>SUBTOTAL(103,$B$6:B14)</f>
        <v>1</v>
      </c>
      <c r="B14" s="20"/>
      <c r="C14" s="17" t="s">
        <v>53</v>
      </c>
      <c r="D14" s="19" t="s">
        <v>28</v>
      </c>
      <c r="E14" s="19"/>
      <c r="F14" s="18" t="s">
        <v>54</v>
      </c>
      <c r="G14" s="18" t="s">
        <v>55</v>
      </c>
      <c r="H14" s="26">
        <v>2394</v>
      </c>
      <c r="I14" s="26"/>
      <c r="J14" s="26"/>
      <c r="K14" s="26"/>
      <c r="L14" s="26"/>
      <c r="M14" s="19"/>
      <c r="N14" s="26"/>
      <c r="O14" s="19"/>
      <c r="P14" s="26"/>
      <c r="Q14" s="26"/>
      <c r="R14" s="25"/>
      <c r="S14" s="19"/>
      <c r="T14" s="25"/>
      <c r="U14" s="17" t="s">
        <v>56</v>
      </c>
    </row>
    <row r="15" s="4" customFormat="true" ht="61" customHeight="true" spans="1:21">
      <c r="A15" s="16">
        <f>SUBTOTAL(103,$B$6:B15)</f>
        <v>1</v>
      </c>
      <c r="B15" s="20"/>
      <c r="C15" s="17" t="s">
        <v>57</v>
      </c>
      <c r="D15" s="19" t="s">
        <v>28</v>
      </c>
      <c r="E15" s="19"/>
      <c r="F15" s="18" t="s">
        <v>58</v>
      </c>
      <c r="G15" s="18" t="s">
        <v>59</v>
      </c>
      <c r="H15" s="26">
        <v>1186</v>
      </c>
      <c r="I15" s="26"/>
      <c r="J15" s="26"/>
      <c r="K15" s="26"/>
      <c r="L15" s="26"/>
      <c r="M15" s="19"/>
      <c r="N15" s="26"/>
      <c r="O15" s="19"/>
      <c r="P15" s="26"/>
      <c r="Q15" s="26"/>
      <c r="R15" s="25"/>
      <c r="S15" s="19"/>
      <c r="T15" s="25"/>
      <c r="U15" s="17" t="s">
        <v>56</v>
      </c>
    </row>
    <row r="16" s="4" customFormat="true" ht="64" customHeight="true" spans="1:21">
      <c r="A16" s="16">
        <f>SUBTOTAL(103,$B$6:B16)</f>
        <v>1</v>
      </c>
      <c r="B16" s="20"/>
      <c r="C16" s="17" t="s">
        <v>60</v>
      </c>
      <c r="D16" s="19" t="s">
        <v>28</v>
      </c>
      <c r="E16" s="19"/>
      <c r="F16" s="18" t="s">
        <v>61</v>
      </c>
      <c r="G16" s="18" t="s">
        <v>59</v>
      </c>
      <c r="H16" s="26">
        <v>862</v>
      </c>
      <c r="I16" s="26"/>
      <c r="J16" s="26"/>
      <c r="K16" s="26"/>
      <c r="L16" s="26"/>
      <c r="M16" s="19"/>
      <c r="N16" s="26"/>
      <c r="O16" s="19"/>
      <c r="P16" s="26"/>
      <c r="Q16" s="26"/>
      <c r="R16" s="25"/>
      <c r="S16" s="19"/>
      <c r="T16" s="25"/>
      <c r="U16" s="17" t="s">
        <v>56</v>
      </c>
    </row>
    <row r="17" ht="40" customHeight="true" spans="1:21">
      <c r="A17" s="16">
        <f>SUBTOTAL(103,$B$6:B17)</f>
        <v>2</v>
      </c>
      <c r="B17" s="20" t="s">
        <v>62</v>
      </c>
      <c r="C17" s="17" t="s">
        <v>63</v>
      </c>
      <c r="D17" s="19" t="s">
        <v>29</v>
      </c>
      <c r="E17" s="19" t="s">
        <v>29</v>
      </c>
      <c r="F17" s="18" t="s">
        <v>64</v>
      </c>
      <c r="G17" s="19" t="s">
        <v>65</v>
      </c>
      <c r="H17" s="25">
        <v>575</v>
      </c>
      <c r="I17" s="25">
        <f>139.96+378.22</f>
        <v>518.18</v>
      </c>
      <c r="J17" s="25">
        <v>472.44</v>
      </c>
      <c r="K17" s="25"/>
      <c r="L17" s="25"/>
      <c r="M17" s="19" t="s">
        <v>66</v>
      </c>
      <c r="N17" s="25">
        <v>575</v>
      </c>
      <c r="O17" s="19" t="s">
        <v>66</v>
      </c>
      <c r="P17" s="25">
        <v>518.18</v>
      </c>
      <c r="Q17" s="25">
        <v>139.96</v>
      </c>
      <c r="R17" s="25">
        <v>332.48</v>
      </c>
      <c r="S17" s="19" t="s">
        <v>67</v>
      </c>
      <c r="T17" s="25"/>
      <c r="U17" s="17" t="s">
        <v>68</v>
      </c>
    </row>
    <row r="18" ht="32" customHeight="true" spans="1:21">
      <c r="A18" s="16">
        <f>SUBTOTAL(103,$B$6:B18)</f>
        <v>2</v>
      </c>
      <c r="B18" s="20"/>
      <c r="C18" s="17" t="s">
        <v>69</v>
      </c>
      <c r="D18" s="19" t="s">
        <v>29</v>
      </c>
      <c r="E18" s="19" t="s">
        <v>28</v>
      </c>
      <c r="F18" s="18" t="s">
        <v>70</v>
      </c>
      <c r="G18" s="19" t="s">
        <v>71</v>
      </c>
      <c r="H18" s="25">
        <v>696.5</v>
      </c>
      <c r="I18" s="25">
        <v>700</v>
      </c>
      <c r="J18" s="25">
        <v>613.99</v>
      </c>
      <c r="K18" s="25"/>
      <c r="L18" s="25"/>
      <c r="M18" s="19" t="s">
        <v>66</v>
      </c>
      <c r="N18" s="25">
        <v>696.5</v>
      </c>
      <c r="O18" s="19" t="s">
        <v>66</v>
      </c>
      <c r="P18" s="25">
        <v>700</v>
      </c>
      <c r="Q18" s="25">
        <v>403.73</v>
      </c>
      <c r="R18" s="25">
        <v>210.26</v>
      </c>
      <c r="S18" s="19" t="s">
        <v>72</v>
      </c>
      <c r="T18" s="25"/>
      <c r="U18" s="17" t="s">
        <v>73</v>
      </c>
    </row>
    <row r="19" customFormat="true" ht="14" customHeight="true" spans="1:21">
      <c r="A19" s="16">
        <f>SUBTOTAL(103,$B$6:B19)</f>
        <v>2</v>
      </c>
      <c r="B19" s="20"/>
      <c r="C19" s="17" t="s">
        <v>74</v>
      </c>
      <c r="D19" s="18" t="s">
        <v>28</v>
      </c>
      <c r="E19" s="18" t="s">
        <v>29</v>
      </c>
      <c r="F19" s="18" t="s">
        <v>75</v>
      </c>
      <c r="G19" s="18" t="s">
        <v>76</v>
      </c>
      <c r="H19" s="18">
        <v>2548</v>
      </c>
      <c r="I19" s="18">
        <v>2548</v>
      </c>
      <c r="J19" s="18">
        <v>2048.03</v>
      </c>
      <c r="K19" s="18"/>
      <c r="L19" s="18"/>
      <c r="M19" s="19" t="s">
        <v>66</v>
      </c>
      <c r="N19" s="25">
        <v>2000</v>
      </c>
      <c r="O19" s="19" t="s">
        <v>66</v>
      </c>
      <c r="P19" s="25">
        <v>2000</v>
      </c>
      <c r="Q19" s="25">
        <v>1847.501</v>
      </c>
      <c r="R19" s="25">
        <f>J19-Q19</f>
        <v>200.529</v>
      </c>
      <c r="S19" s="26" t="s">
        <v>67</v>
      </c>
      <c r="T19" s="25"/>
      <c r="U19" s="48" t="s">
        <v>77</v>
      </c>
    </row>
    <row r="20" customFormat="true" ht="26" customHeight="true" spans="1:21">
      <c r="A20" s="16">
        <f>SUBTOTAL(103,$B$6:B20)</f>
        <v>2</v>
      </c>
      <c r="B20" s="20"/>
      <c r="C20" s="17"/>
      <c r="D20" s="18"/>
      <c r="E20" s="18"/>
      <c r="F20" s="18"/>
      <c r="G20" s="18"/>
      <c r="H20" s="18"/>
      <c r="I20" s="18"/>
      <c r="J20" s="18"/>
      <c r="K20" s="18"/>
      <c r="L20" s="18"/>
      <c r="M20" s="19" t="s">
        <v>78</v>
      </c>
      <c r="N20" s="25">
        <v>548</v>
      </c>
      <c r="O20" s="19" t="s">
        <v>78</v>
      </c>
      <c r="P20" s="25">
        <v>548</v>
      </c>
      <c r="Q20" s="25"/>
      <c r="R20" s="25"/>
      <c r="S20" s="26"/>
      <c r="T20" s="25"/>
      <c r="U20" s="48"/>
    </row>
    <row r="21" customFormat="true" ht="44" customHeight="true" spans="1:21">
      <c r="A21" s="16">
        <f>SUBTOTAL(103,$B$6:B21)</f>
        <v>2</v>
      </c>
      <c r="B21" s="20"/>
      <c r="C21" s="17" t="s">
        <v>79</v>
      </c>
      <c r="D21" s="19" t="s">
        <v>28</v>
      </c>
      <c r="E21" s="19" t="s">
        <v>29</v>
      </c>
      <c r="F21" s="18" t="s">
        <v>80</v>
      </c>
      <c r="G21" s="19" t="s">
        <v>81</v>
      </c>
      <c r="H21" s="25">
        <v>470</v>
      </c>
      <c r="I21" s="25">
        <v>470</v>
      </c>
      <c r="J21" s="25">
        <v>384.95</v>
      </c>
      <c r="K21" s="25">
        <v>431.91</v>
      </c>
      <c r="L21" s="25">
        <v>403.21</v>
      </c>
      <c r="M21" s="19" t="s">
        <v>82</v>
      </c>
      <c r="N21" s="25">
        <v>470</v>
      </c>
      <c r="O21" s="19" t="s">
        <v>82</v>
      </c>
      <c r="P21" s="25">
        <v>470</v>
      </c>
      <c r="Q21" s="25">
        <v>403.21</v>
      </c>
      <c r="R21" s="25">
        <f>L21-Q21</f>
        <v>0</v>
      </c>
      <c r="S21" s="19"/>
      <c r="T21" s="25"/>
      <c r="U21" s="18"/>
    </row>
    <row r="22" customFormat="true" ht="19" customHeight="true" spans="1:21">
      <c r="A22" s="16">
        <f>SUBTOTAL(103,$B$6:B22)</f>
        <v>2</v>
      </c>
      <c r="B22" s="20"/>
      <c r="C22" s="17" t="s">
        <v>83</v>
      </c>
      <c r="D22" s="18" t="s">
        <v>28</v>
      </c>
      <c r="E22" s="18" t="s">
        <v>29</v>
      </c>
      <c r="F22" s="18" t="s">
        <v>84</v>
      </c>
      <c r="G22" s="18" t="s">
        <v>85</v>
      </c>
      <c r="H22" s="18">
        <v>17769</v>
      </c>
      <c r="I22" s="18">
        <v>15026.76</v>
      </c>
      <c r="J22" s="18">
        <v>15078.84</v>
      </c>
      <c r="K22" s="18"/>
      <c r="L22" s="18"/>
      <c r="M22" s="19" t="s">
        <v>78</v>
      </c>
      <c r="N22" s="25">
        <f>1010+11164</f>
        <v>12174</v>
      </c>
      <c r="O22" s="19" t="s">
        <v>66</v>
      </c>
      <c r="P22" s="25">
        <v>15026.76</v>
      </c>
      <c r="Q22" s="25">
        <v>11729.04</v>
      </c>
      <c r="R22" s="25">
        <f>J22-Q22</f>
        <v>3349.8</v>
      </c>
      <c r="S22" s="25" t="s">
        <v>67</v>
      </c>
      <c r="T22" s="25"/>
      <c r="U22" s="49" t="s">
        <v>86</v>
      </c>
    </row>
    <row r="23" customFormat="true" ht="15" customHeight="true" spans="1:21">
      <c r="A23" s="16">
        <f>SUBTOTAL(103,$B$6:B23)</f>
        <v>2</v>
      </c>
      <c r="B23" s="20"/>
      <c r="C23" s="17"/>
      <c r="D23" s="18"/>
      <c r="E23" s="18"/>
      <c r="F23" s="18"/>
      <c r="G23" s="18"/>
      <c r="H23" s="18"/>
      <c r="I23" s="18"/>
      <c r="J23" s="18"/>
      <c r="K23" s="18"/>
      <c r="L23" s="18"/>
      <c r="M23" s="19" t="s">
        <v>82</v>
      </c>
      <c r="N23" s="25">
        <f>H22-N22</f>
        <v>5595</v>
      </c>
      <c r="O23" s="19" t="s">
        <v>32</v>
      </c>
      <c r="P23" s="25"/>
      <c r="Q23" s="25"/>
      <c r="R23" s="25"/>
      <c r="S23" s="25"/>
      <c r="T23" s="25"/>
      <c r="U23" s="49"/>
    </row>
    <row r="24" s="4" customFormat="true" ht="35" customHeight="true" spans="1:21">
      <c r="A24" s="16">
        <f>SUBTOTAL(103,$B$6:B24)</f>
        <v>3</v>
      </c>
      <c r="B24" s="17" t="s">
        <v>87</v>
      </c>
      <c r="C24" s="17" t="s">
        <v>88</v>
      </c>
      <c r="D24" s="19" t="s">
        <v>29</v>
      </c>
      <c r="E24" s="19" t="s">
        <v>28</v>
      </c>
      <c r="F24" s="18" t="s">
        <v>89</v>
      </c>
      <c r="G24" s="19" t="s">
        <v>90</v>
      </c>
      <c r="H24" s="25">
        <v>400</v>
      </c>
      <c r="I24" s="25">
        <v>400</v>
      </c>
      <c r="J24" s="25">
        <v>335.29</v>
      </c>
      <c r="K24" s="25"/>
      <c r="L24" s="25"/>
      <c r="M24" s="19" t="s">
        <v>82</v>
      </c>
      <c r="N24" s="25">
        <v>400</v>
      </c>
      <c r="O24" s="19" t="s">
        <v>82</v>
      </c>
      <c r="P24" s="25">
        <v>400</v>
      </c>
      <c r="Q24" s="25">
        <v>236.59</v>
      </c>
      <c r="R24" s="25">
        <v>98.7</v>
      </c>
      <c r="S24" s="19" t="s">
        <v>72</v>
      </c>
      <c r="T24" s="25"/>
      <c r="U24" s="17" t="s">
        <v>73</v>
      </c>
    </row>
    <row r="25" s="4" customFormat="true" ht="21" customHeight="true" spans="1:21">
      <c r="A25" s="16">
        <f>SUBTOTAL(103,$B$6:B25)</f>
        <v>4</v>
      </c>
      <c r="B25" s="17" t="s">
        <v>91</v>
      </c>
      <c r="C25" s="17" t="s">
        <v>92</v>
      </c>
      <c r="D25" s="18" t="s">
        <v>29</v>
      </c>
      <c r="E25" s="18" t="s">
        <v>29</v>
      </c>
      <c r="F25" s="18" t="s">
        <v>93</v>
      </c>
      <c r="G25" s="18" t="s">
        <v>94</v>
      </c>
      <c r="H25" s="18">
        <v>272.26</v>
      </c>
      <c r="I25" s="18">
        <f>350-63-15</f>
        <v>272</v>
      </c>
      <c r="J25" s="18">
        <v>271.39</v>
      </c>
      <c r="K25" s="18">
        <v>263.23</v>
      </c>
      <c r="L25" s="18"/>
      <c r="M25" s="19" t="s">
        <v>82</v>
      </c>
      <c r="N25" s="25">
        <f>150+150</f>
        <v>300</v>
      </c>
      <c r="O25" s="19" t="s">
        <v>82</v>
      </c>
      <c r="P25" s="25">
        <f>150+150</f>
        <v>300</v>
      </c>
      <c r="Q25" s="25">
        <v>214.98</v>
      </c>
      <c r="R25" s="25">
        <v>56.41</v>
      </c>
      <c r="S25" s="25" t="s">
        <v>78</v>
      </c>
      <c r="T25" s="25"/>
      <c r="U25" s="48" t="s">
        <v>95</v>
      </c>
    </row>
    <row r="26" s="4" customFormat="true" ht="25" customHeight="true" spans="1:21">
      <c r="A26" s="16">
        <f>SUBTOTAL(103,$B$6:B26)</f>
        <v>4</v>
      </c>
      <c r="B26" s="17"/>
      <c r="C26" s="17"/>
      <c r="D26" s="18"/>
      <c r="E26" s="18"/>
      <c r="F26" s="18"/>
      <c r="G26" s="18"/>
      <c r="H26" s="18"/>
      <c r="I26" s="18"/>
      <c r="J26" s="18"/>
      <c r="K26" s="18"/>
      <c r="L26" s="18"/>
      <c r="M26" s="19" t="s">
        <v>32</v>
      </c>
      <c r="N26" s="25">
        <v>50</v>
      </c>
      <c r="O26" s="19" t="s">
        <v>32</v>
      </c>
      <c r="P26" s="25">
        <v>50</v>
      </c>
      <c r="Q26" s="25"/>
      <c r="R26" s="25"/>
      <c r="S26" s="25"/>
      <c r="T26" s="25"/>
      <c r="U26" s="48"/>
    </row>
    <row r="27" s="4" customFormat="true" ht="32" customHeight="true" spans="1:21">
      <c r="A27" s="16">
        <f>SUBTOTAL(103,$B$6:B27)</f>
        <v>4</v>
      </c>
      <c r="B27" s="17"/>
      <c r="C27" s="17" t="s">
        <v>96</v>
      </c>
      <c r="D27" s="18" t="s">
        <v>28</v>
      </c>
      <c r="E27" s="18" t="s">
        <v>29</v>
      </c>
      <c r="F27" s="18" t="s">
        <v>97</v>
      </c>
      <c r="G27" s="18" t="s">
        <v>98</v>
      </c>
      <c r="H27" s="18">
        <v>311</v>
      </c>
      <c r="I27" s="18">
        <v>342</v>
      </c>
      <c r="J27" s="18">
        <v>292.27</v>
      </c>
      <c r="K27" s="18">
        <v>288.2</v>
      </c>
      <c r="L27" s="18">
        <v>292.27</v>
      </c>
      <c r="M27" s="19" t="s">
        <v>82</v>
      </c>
      <c r="N27" s="25">
        <v>350</v>
      </c>
      <c r="O27" s="19" t="s">
        <v>82</v>
      </c>
      <c r="P27" s="25">
        <v>342</v>
      </c>
      <c r="Q27" s="25">
        <f>146+88+1.66+54.2+1.96+0.45</f>
        <v>292.27</v>
      </c>
      <c r="R27" s="25">
        <f>L27-Q27</f>
        <v>0</v>
      </c>
      <c r="S27" s="25"/>
      <c r="T27" s="25"/>
      <c r="U27" s="26"/>
    </row>
    <row r="28" s="4" customFormat="true" ht="31" customHeight="true" spans="1:21">
      <c r="A28" s="16">
        <f>SUBTOTAL(103,$B$6:B28)</f>
        <v>4</v>
      </c>
      <c r="B28" s="17"/>
      <c r="C28" s="17" t="s">
        <v>99</v>
      </c>
      <c r="D28" s="18" t="s">
        <v>28</v>
      </c>
      <c r="E28" s="18" t="s">
        <v>29</v>
      </c>
      <c r="F28" s="18" t="s">
        <v>100</v>
      </c>
      <c r="G28" s="18" t="s">
        <v>101</v>
      </c>
      <c r="H28" s="18">
        <v>199</v>
      </c>
      <c r="I28" s="18">
        <v>200</v>
      </c>
      <c r="J28" s="18">
        <v>175.14</v>
      </c>
      <c r="K28" s="18">
        <v>187.65</v>
      </c>
      <c r="L28" s="18">
        <v>198.13</v>
      </c>
      <c r="M28" s="19" t="s">
        <v>82</v>
      </c>
      <c r="N28" s="25">
        <v>199</v>
      </c>
      <c r="O28" s="19" t="s">
        <v>82</v>
      </c>
      <c r="P28" s="25">
        <v>200</v>
      </c>
      <c r="Q28" s="25">
        <f>1.64+0.85+3.21+131.35+1.52+4.65+0.57+54.34</f>
        <v>198.13</v>
      </c>
      <c r="R28" s="25">
        <v>0</v>
      </c>
      <c r="S28" s="25"/>
      <c r="T28" s="25"/>
      <c r="U28" s="48" t="s">
        <v>102</v>
      </c>
    </row>
    <row r="29" ht="17" customHeight="true" spans="1:21">
      <c r="A29" s="16">
        <f>SUBTOTAL(103,$B$6:B29)</f>
        <v>5</v>
      </c>
      <c r="B29" s="17" t="s">
        <v>103</v>
      </c>
      <c r="C29" s="17" t="s">
        <v>104</v>
      </c>
      <c r="D29" s="19" t="s">
        <v>29</v>
      </c>
      <c r="E29" s="19" t="s">
        <v>29</v>
      </c>
      <c r="F29" s="18" t="s">
        <v>105</v>
      </c>
      <c r="G29" s="19" t="s">
        <v>106</v>
      </c>
      <c r="H29" s="25">
        <v>1209.52</v>
      </c>
      <c r="I29" s="25">
        <v>1209.52</v>
      </c>
      <c r="J29" s="25">
        <v>1062.57</v>
      </c>
      <c r="K29" s="25"/>
      <c r="L29" s="25"/>
      <c r="M29" s="19" t="s">
        <v>66</v>
      </c>
      <c r="N29" s="25">
        <v>300</v>
      </c>
      <c r="O29" s="19" t="s">
        <v>66</v>
      </c>
      <c r="P29" s="25">
        <v>300</v>
      </c>
      <c r="Q29" s="25">
        <v>300</v>
      </c>
      <c r="R29" s="25">
        <v>0</v>
      </c>
      <c r="S29" s="19" t="s">
        <v>67</v>
      </c>
      <c r="T29" s="25"/>
      <c r="U29" s="17" t="s">
        <v>67</v>
      </c>
    </row>
    <row r="30" ht="17" customHeight="true" spans="1:21">
      <c r="A30" s="16">
        <f>SUBTOTAL(103,$B$6:B30)</f>
        <v>5</v>
      </c>
      <c r="B30" s="17"/>
      <c r="C30" s="17"/>
      <c r="D30" s="19"/>
      <c r="E30" s="19"/>
      <c r="F30" s="18"/>
      <c r="G30" s="19"/>
      <c r="H30" s="25"/>
      <c r="I30" s="25"/>
      <c r="J30" s="25"/>
      <c r="K30" s="25"/>
      <c r="L30" s="25"/>
      <c r="M30" s="19" t="s">
        <v>82</v>
      </c>
      <c r="N30" s="25">
        <v>546.31</v>
      </c>
      <c r="O30" s="19" t="s">
        <v>82</v>
      </c>
      <c r="P30" s="25">
        <v>546.31</v>
      </c>
      <c r="Q30" s="25">
        <v>293.62</v>
      </c>
      <c r="R30" s="25">
        <v>86.19</v>
      </c>
      <c r="S30" s="19"/>
      <c r="T30" s="25"/>
      <c r="U30" s="17"/>
    </row>
    <row r="31" ht="17" customHeight="true" spans="1:21">
      <c r="A31" s="16">
        <f>SUBTOTAL(103,$B$6:B31)</f>
        <v>5</v>
      </c>
      <c r="B31" s="17"/>
      <c r="C31" s="17"/>
      <c r="D31" s="19"/>
      <c r="E31" s="19"/>
      <c r="F31" s="18"/>
      <c r="G31" s="19"/>
      <c r="H31" s="25"/>
      <c r="I31" s="25"/>
      <c r="J31" s="25"/>
      <c r="K31" s="25"/>
      <c r="L31" s="25"/>
      <c r="M31" s="19" t="s">
        <v>32</v>
      </c>
      <c r="N31" s="25">
        <v>363.206</v>
      </c>
      <c r="O31" s="19" t="s">
        <v>32</v>
      </c>
      <c r="P31" s="25">
        <v>363.21</v>
      </c>
      <c r="Q31" s="25">
        <v>357.11</v>
      </c>
      <c r="R31" s="25">
        <v>25.65</v>
      </c>
      <c r="S31" s="19"/>
      <c r="T31" s="25"/>
      <c r="U31" s="17"/>
    </row>
    <row r="32" ht="25" customHeight="true" spans="1:21">
      <c r="A32" s="16">
        <f>SUBTOTAL(103,$B$6:B32)</f>
        <v>5</v>
      </c>
      <c r="B32" s="17"/>
      <c r="C32" s="17" t="s">
        <v>107</v>
      </c>
      <c r="D32" s="19" t="s">
        <v>28</v>
      </c>
      <c r="E32" s="19" t="s">
        <v>29</v>
      </c>
      <c r="F32" s="18" t="s">
        <v>108</v>
      </c>
      <c r="G32" s="19" t="s">
        <v>109</v>
      </c>
      <c r="H32" s="19">
        <v>912.01</v>
      </c>
      <c r="I32" s="19">
        <v>870</v>
      </c>
      <c r="J32" s="19">
        <v>770.46</v>
      </c>
      <c r="K32" s="19">
        <v>883.58</v>
      </c>
      <c r="L32" s="19">
        <v>912.01</v>
      </c>
      <c r="M32" s="19" t="s">
        <v>66</v>
      </c>
      <c r="N32" s="25">
        <v>600</v>
      </c>
      <c r="O32" s="19" t="s">
        <v>66</v>
      </c>
      <c r="P32" s="25">
        <v>600</v>
      </c>
      <c r="Q32" s="25">
        <v>870</v>
      </c>
      <c r="R32" s="46">
        <f>L32-Q32</f>
        <v>42.01</v>
      </c>
      <c r="S32" s="19" t="s">
        <v>33</v>
      </c>
      <c r="T32" s="25"/>
      <c r="U32" s="17" t="s">
        <v>110</v>
      </c>
    </row>
    <row r="33" ht="20" customHeight="true" spans="1:21">
      <c r="A33" s="16">
        <f>SUBTOTAL(103,$B$6:B33)</f>
        <v>5</v>
      </c>
      <c r="B33" s="17"/>
      <c r="C33" s="17"/>
      <c r="D33" s="19"/>
      <c r="E33" s="19"/>
      <c r="F33" s="18"/>
      <c r="G33" s="19"/>
      <c r="H33" s="19"/>
      <c r="I33" s="19"/>
      <c r="J33" s="19"/>
      <c r="K33" s="19"/>
      <c r="L33" s="19"/>
      <c r="M33" s="19" t="s">
        <v>32</v>
      </c>
      <c r="N33" s="25">
        <v>270</v>
      </c>
      <c r="O33" s="19" t="s">
        <v>32</v>
      </c>
      <c r="P33" s="25">
        <v>270</v>
      </c>
      <c r="Q33" s="25"/>
      <c r="R33" s="46"/>
      <c r="S33" s="19"/>
      <c r="T33" s="25"/>
      <c r="U33" s="17"/>
    </row>
    <row r="34" ht="24" spans="1:21">
      <c r="A34" s="16">
        <f>SUBTOTAL(103,$B$6:B34)</f>
        <v>6</v>
      </c>
      <c r="B34" s="17" t="s">
        <v>111</v>
      </c>
      <c r="C34" s="17" t="s">
        <v>112</v>
      </c>
      <c r="D34" s="19" t="s">
        <v>28</v>
      </c>
      <c r="E34" s="19" t="s">
        <v>28</v>
      </c>
      <c r="F34" s="19" t="s">
        <v>113</v>
      </c>
      <c r="G34" s="19">
        <v>2020.12</v>
      </c>
      <c r="H34" s="25">
        <v>289</v>
      </c>
      <c r="I34" s="25">
        <v>130</v>
      </c>
      <c r="J34" s="25">
        <v>279.8</v>
      </c>
      <c r="K34" s="25"/>
      <c r="L34" s="25"/>
      <c r="M34" s="19" t="s">
        <v>32</v>
      </c>
      <c r="N34" s="25">
        <v>289</v>
      </c>
      <c r="O34" s="19" t="s">
        <v>32</v>
      </c>
      <c r="P34" s="25">
        <v>130</v>
      </c>
      <c r="Q34" s="25">
        <v>130</v>
      </c>
      <c r="R34" s="25">
        <v>149.8</v>
      </c>
      <c r="S34" s="19" t="s">
        <v>33</v>
      </c>
      <c r="T34" s="25">
        <v>149.8</v>
      </c>
      <c r="U34" s="17" t="s">
        <v>114</v>
      </c>
    </row>
    <row r="35" ht="29" customHeight="true" spans="1:21">
      <c r="A35" s="16">
        <f>SUBTOTAL(103,$B$6:B35)</f>
        <v>7</v>
      </c>
      <c r="B35" s="17" t="s">
        <v>115</v>
      </c>
      <c r="C35" s="17" t="s">
        <v>116</v>
      </c>
      <c r="D35" s="19" t="s">
        <v>28</v>
      </c>
      <c r="E35" s="19" t="s">
        <v>29</v>
      </c>
      <c r="F35" s="18" t="s">
        <v>117</v>
      </c>
      <c r="G35" s="19" t="s">
        <v>118</v>
      </c>
      <c r="H35" s="25">
        <v>20154</v>
      </c>
      <c r="I35" s="25">
        <v>17822.72</v>
      </c>
      <c r="J35" s="25">
        <v>7796.19</v>
      </c>
      <c r="K35" s="25">
        <v>7656.78</v>
      </c>
      <c r="L35" s="25">
        <v>17822.71</v>
      </c>
      <c r="M35" s="19" t="s">
        <v>32</v>
      </c>
      <c r="N35" s="25">
        <v>20154</v>
      </c>
      <c r="O35" s="19" t="s">
        <v>32</v>
      </c>
      <c r="P35" s="25">
        <v>17822.72</v>
      </c>
      <c r="Q35" s="25">
        <v>17822.72</v>
      </c>
      <c r="R35" s="25">
        <v>0</v>
      </c>
      <c r="S35" s="19"/>
      <c r="T35" s="25"/>
      <c r="U35" s="17"/>
    </row>
    <row r="36" ht="24" spans="1:21">
      <c r="A36" s="16">
        <f>SUBTOTAL(103,$B$6:B36)</f>
        <v>7</v>
      </c>
      <c r="B36" s="17"/>
      <c r="C36" s="17" t="s">
        <v>119</v>
      </c>
      <c r="D36" s="19" t="s">
        <v>28</v>
      </c>
      <c r="E36" s="19" t="s">
        <v>29</v>
      </c>
      <c r="F36" s="18" t="s">
        <v>120</v>
      </c>
      <c r="G36" s="19" t="s">
        <v>118</v>
      </c>
      <c r="H36" s="25">
        <v>33426</v>
      </c>
      <c r="I36" s="25">
        <v>27530.42</v>
      </c>
      <c r="J36" s="25">
        <v>23678</v>
      </c>
      <c r="K36" s="25">
        <v>21212.48</v>
      </c>
      <c r="L36" s="25">
        <v>27530.42</v>
      </c>
      <c r="M36" s="19" t="s">
        <v>78</v>
      </c>
      <c r="N36" s="25">
        <v>33426</v>
      </c>
      <c r="O36" s="19" t="s">
        <v>32</v>
      </c>
      <c r="P36" s="25">
        <v>27530.42</v>
      </c>
      <c r="Q36" s="25">
        <v>27530.42</v>
      </c>
      <c r="R36" s="25">
        <v>0</v>
      </c>
      <c r="S36" s="19"/>
      <c r="T36" s="25"/>
      <c r="U36" s="17"/>
    </row>
    <row r="37" s="4" customFormat="true" ht="48" spans="1:21">
      <c r="A37" s="16">
        <f>SUBTOTAL(103,$B$6:B37)</f>
        <v>8</v>
      </c>
      <c r="B37" s="17" t="s">
        <v>121</v>
      </c>
      <c r="C37" s="17" t="s">
        <v>122</v>
      </c>
      <c r="D37" s="18" t="s">
        <v>28</v>
      </c>
      <c r="E37" s="18" t="s">
        <v>29</v>
      </c>
      <c r="F37" s="18" t="s">
        <v>123</v>
      </c>
      <c r="G37" s="18" t="s">
        <v>124</v>
      </c>
      <c r="H37" s="25">
        <v>958.83</v>
      </c>
      <c r="I37" s="25">
        <v>855</v>
      </c>
      <c r="J37" s="25">
        <v>948.96</v>
      </c>
      <c r="K37" s="25"/>
      <c r="L37" s="25">
        <v>948.96</v>
      </c>
      <c r="M37" s="19" t="s">
        <v>32</v>
      </c>
      <c r="N37" s="25">
        <v>958.83</v>
      </c>
      <c r="O37" s="19" t="s">
        <v>32</v>
      </c>
      <c r="P37" s="25">
        <v>855</v>
      </c>
      <c r="Q37" s="25">
        <v>855</v>
      </c>
      <c r="R37" s="25">
        <v>93.96</v>
      </c>
      <c r="S37" s="19" t="s">
        <v>33</v>
      </c>
      <c r="T37" s="25">
        <v>93.96</v>
      </c>
      <c r="U37" s="17" t="s">
        <v>34</v>
      </c>
    </row>
    <row r="38" ht="33" customHeight="true" spans="1:21">
      <c r="A38" s="16">
        <f>SUBTOTAL(103,$B$6:B38)</f>
        <v>9</v>
      </c>
      <c r="B38" s="17" t="s">
        <v>125</v>
      </c>
      <c r="C38" s="17" t="s">
        <v>126</v>
      </c>
      <c r="D38" s="19" t="s">
        <v>28</v>
      </c>
      <c r="E38" s="19" t="s">
        <v>29</v>
      </c>
      <c r="F38" s="18" t="s">
        <v>127</v>
      </c>
      <c r="G38" s="19" t="s">
        <v>128</v>
      </c>
      <c r="H38" s="25">
        <v>980</v>
      </c>
      <c r="I38" s="25">
        <v>980</v>
      </c>
      <c r="J38" s="25">
        <v>824.51</v>
      </c>
      <c r="K38" s="25">
        <v>767.36</v>
      </c>
      <c r="L38" s="25">
        <v>829.56</v>
      </c>
      <c r="M38" s="19" t="s">
        <v>82</v>
      </c>
      <c r="N38" s="25">
        <v>980</v>
      </c>
      <c r="O38" s="19" t="s">
        <v>82</v>
      </c>
      <c r="P38" s="25">
        <v>980</v>
      </c>
      <c r="Q38" s="25">
        <v>807.31</v>
      </c>
      <c r="R38" s="25">
        <v>22.25</v>
      </c>
      <c r="S38" s="19" t="s">
        <v>129</v>
      </c>
      <c r="T38" s="47"/>
      <c r="U38" s="17" t="s">
        <v>130</v>
      </c>
    </row>
    <row r="39" ht="51" customHeight="true" spans="1:21">
      <c r="A39" s="16">
        <f>SUBTOTAL(103,$B$6:B39)</f>
        <v>9</v>
      </c>
      <c r="B39" s="17"/>
      <c r="C39" s="17" t="s">
        <v>131</v>
      </c>
      <c r="D39" s="19" t="s">
        <v>28</v>
      </c>
      <c r="E39" s="19" t="s">
        <v>29</v>
      </c>
      <c r="F39" s="18" t="s">
        <v>132</v>
      </c>
      <c r="G39" s="19" t="s">
        <v>133</v>
      </c>
      <c r="H39" s="25">
        <v>158</v>
      </c>
      <c r="I39" s="25"/>
      <c r="J39" s="25">
        <v>126.42</v>
      </c>
      <c r="K39" s="25">
        <v>123.93</v>
      </c>
      <c r="L39" s="25">
        <v>132.24</v>
      </c>
      <c r="M39" s="19" t="s">
        <v>82</v>
      </c>
      <c r="N39" s="25">
        <v>158</v>
      </c>
      <c r="O39" s="19"/>
      <c r="P39" s="25"/>
      <c r="Q39" s="25">
        <v>127.03</v>
      </c>
      <c r="R39" s="25">
        <v>5.21</v>
      </c>
      <c r="S39" s="19" t="s">
        <v>33</v>
      </c>
      <c r="T39" s="25">
        <v>5.21</v>
      </c>
      <c r="U39" s="17" t="s">
        <v>134</v>
      </c>
    </row>
    <row r="40" ht="30" customHeight="true" spans="1:21">
      <c r="A40" s="16">
        <f>SUBTOTAL(103,$B$6:B40)</f>
        <v>10</v>
      </c>
      <c r="B40" s="17" t="s">
        <v>135</v>
      </c>
      <c r="C40" s="17" t="s">
        <v>136</v>
      </c>
      <c r="D40" s="18" t="s">
        <v>28</v>
      </c>
      <c r="E40" s="18" t="s">
        <v>29</v>
      </c>
      <c r="F40" s="18" t="s">
        <v>137</v>
      </c>
      <c r="G40" s="18" t="s">
        <v>138</v>
      </c>
      <c r="H40" s="25">
        <v>826.7</v>
      </c>
      <c r="I40" s="25">
        <v>406</v>
      </c>
      <c r="J40" s="25">
        <v>498.84</v>
      </c>
      <c r="K40" s="25">
        <v>490.92</v>
      </c>
      <c r="L40" s="25"/>
      <c r="M40" s="19" t="s">
        <v>32</v>
      </c>
      <c r="N40" s="25">
        <v>826.7</v>
      </c>
      <c r="O40" s="19" t="s">
        <v>32</v>
      </c>
      <c r="P40" s="25">
        <v>406</v>
      </c>
      <c r="Q40" s="25">
        <v>406</v>
      </c>
      <c r="R40" s="25">
        <v>84.92</v>
      </c>
      <c r="S40" s="19" t="s">
        <v>33</v>
      </c>
      <c r="T40" s="25">
        <v>84.92</v>
      </c>
      <c r="U40" s="17"/>
    </row>
    <row r="41" ht="19" customHeight="true" spans="1:21">
      <c r="A41" s="16">
        <f>SUBTOTAL(103,$B$6:B41)</f>
        <v>11</v>
      </c>
      <c r="B41" s="17" t="s">
        <v>139</v>
      </c>
      <c r="C41" s="17" t="s">
        <v>140</v>
      </c>
      <c r="D41" s="19" t="s">
        <v>28</v>
      </c>
      <c r="E41" s="19" t="s">
        <v>29</v>
      </c>
      <c r="F41" s="18" t="s">
        <v>141</v>
      </c>
      <c r="G41" s="19" t="s">
        <v>142</v>
      </c>
      <c r="H41" s="25">
        <v>696</v>
      </c>
      <c r="I41" s="25">
        <v>516.18</v>
      </c>
      <c r="J41" s="25">
        <v>587.12</v>
      </c>
      <c r="K41" s="25">
        <v>645.23</v>
      </c>
      <c r="L41" s="25">
        <v>652.93</v>
      </c>
      <c r="M41" s="19" t="s">
        <v>78</v>
      </c>
      <c r="N41" s="25">
        <v>696</v>
      </c>
      <c r="O41" s="19" t="s">
        <v>32</v>
      </c>
      <c r="P41" s="25">
        <v>98.18</v>
      </c>
      <c r="Q41" s="25">
        <v>98.18</v>
      </c>
      <c r="R41" s="25">
        <v>129.05</v>
      </c>
      <c r="S41" s="19" t="s">
        <v>33</v>
      </c>
      <c r="T41" s="25">
        <v>129.05</v>
      </c>
      <c r="U41" s="17"/>
    </row>
    <row r="42" ht="17" customHeight="true" spans="1:21">
      <c r="A42" s="16">
        <f>SUBTOTAL(103,$B$6:B42)</f>
        <v>11</v>
      </c>
      <c r="B42" s="17"/>
      <c r="C42" s="17"/>
      <c r="D42" s="19"/>
      <c r="E42" s="19"/>
      <c r="F42" s="18"/>
      <c r="G42" s="19"/>
      <c r="H42" s="25"/>
      <c r="I42" s="25"/>
      <c r="J42" s="25"/>
      <c r="K42" s="25"/>
      <c r="L42" s="25"/>
      <c r="M42" s="19"/>
      <c r="N42" s="25"/>
      <c r="O42" s="19" t="s">
        <v>78</v>
      </c>
      <c r="P42" s="25">
        <v>418</v>
      </c>
      <c r="Q42" s="25">
        <v>418</v>
      </c>
      <c r="R42" s="25"/>
      <c r="S42" s="19"/>
      <c r="T42" s="25"/>
      <c r="U42" s="17"/>
    </row>
    <row r="43" ht="16" customHeight="true" spans="1:21">
      <c r="A43" s="16">
        <f>SUBTOTAL(103,$B$6:B43)</f>
        <v>11</v>
      </c>
      <c r="B43" s="17"/>
      <c r="C43" s="17" t="s">
        <v>143</v>
      </c>
      <c r="D43" s="19" t="s">
        <v>28</v>
      </c>
      <c r="E43" s="19" t="s">
        <v>29</v>
      </c>
      <c r="F43" s="18" t="s">
        <v>144</v>
      </c>
      <c r="G43" s="18" t="s">
        <v>145</v>
      </c>
      <c r="H43" s="25">
        <v>12839.31</v>
      </c>
      <c r="I43" s="25">
        <v>12511.26</v>
      </c>
      <c r="J43" s="25">
        <v>10648.22</v>
      </c>
      <c r="K43" s="25">
        <v>12488.89</v>
      </c>
      <c r="L43" s="25">
        <v>13159.91</v>
      </c>
      <c r="M43" s="19" t="s">
        <v>66</v>
      </c>
      <c r="N43" s="25">
        <v>12839.31</v>
      </c>
      <c r="O43" s="19" t="s">
        <v>66</v>
      </c>
      <c r="P43" s="26">
        <v>2540</v>
      </c>
      <c r="Q43" s="25">
        <v>12511.26</v>
      </c>
      <c r="R43" s="25">
        <v>648.65</v>
      </c>
      <c r="S43" s="19" t="s">
        <v>33</v>
      </c>
      <c r="T43" s="25">
        <v>648.65</v>
      </c>
      <c r="U43" s="17" t="s">
        <v>34</v>
      </c>
    </row>
    <row r="44" ht="16" customHeight="true" spans="1:21">
      <c r="A44" s="16">
        <f>SUBTOTAL(103,$B$6:B44)</f>
        <v>11</v>
      </c>
      <c r="B44" s="17"/>
      <c r="C44" s="17"/>
      <c r="D44" s="19"/>
      <c r="E44" s="19"/>
      <c r="F44" s="18"/>
      <c r="G44" s="18"/>
      <c r="H44" s="25"/>
      <c r="I44" s="25"/>
      <c r="J44" s="25"/>
      <c r="K44" s="25"/>
      <c r="L44" s="25"/>
      <c r="M44" s="19" t="s">
        <v>82</v>
      </c>
      <c r="N44" s="25"/>
      <c r="O44" s="19" t="s">
        <v>82</v>
      </c>
      <c r="P44" s="26">
        <v>1874.09</v>
      </c>
      <c r="Q44" s="25"/>
      <c r="R44" s="25"/>
      <c r="S44" s="19"/>
      <c r="T44" s="25"/>
      <c r="U44" s="17"/>
    </row>
    <row r="45" ht="16" customHeight="true" spans="1:21">
      <c r="A45" s="16">
        <f>SUBTOTAL(103,$B$6:B45)</f>
        <v>11</v>
      </c>
      <c r="B45" s="17"/>
      <c r="C45" s="17"/>
      <c r="D45" s="19"/>
      <c r="E45" s="19"/>
      <c r="F45" s="18"/>
      <c r="G45" s="18"/>
      <c r="H45" s="25"/>
      <c r="I45" s="25"/>
      <c r="J45" s="25"/>
      <c r="K45" s="25"/>
      <c r="L45" s="25"/>
      <c r="M45" s="19" t="s">
        <v>78</v>
      </c>
      <c r="N45" s="25"/>
      <c r="O45" s="19" t="s">
        <v>78</v>
      </c>
      <c r="P45" s="26">
        <v>8097.17</v>
      </c>
      <c r="Q45" s="25"/>
      <c r="R45" s="25"/>
      <c r="S45" s="19"/>
      <c r="T45" s="25"/>
      <c r="U45" s="17"/>
    </row>
    <row r="46" ht="17" customHeight="true" spans="1:21">
      <c r="A46" s="16">
        <f>SUBTOTAL(103,$B$6:B46)</f>
        <v>12</v>
      </c>
      <c r="B46" s="20" t="s">
        <v>146</v>
      </c>
      <c r="C46" s="17" t="s">
        <v>147</v>
      </c>
      <c r="D46" s="19" t="s">
        <v>28</v>
      </c>
      <c r="E46" s="19" t="s">
        <v>28</v>
      </c>
      <c r="F46" s="18" t="s">
        <v>148</v>
      </c>
      <c r="G46" s="19" t="s">
        <v>149</v>
      </c>
      <c r="H46" s="25">
        <v>6250</v>
      </c>
      <c r="I46" s="25">
        <v>0</v>
      </c>
      <c r="J46" s="25">
        <v>3124.89</v>
      </c>
      <c r="K46" s="25"/>
      <c r="L46" s="25"/>
      <c r="M46" s="19" t="s">
        <v>66</v>
      </c>
      <c r="N46" s="25">
        <v>5000</v>
      </c>
      <c r="O46" s="19"/>
      <c r="P46" s="25"/>
      <c r="Q46" s="25">
        <v>111</v>
      </c>
      <c r="R46" s="25">
        <v>594.89</v>
      </c>
      <c r="S46" s="19" t="s">
        <v>33</v>
      </c>
      <c r="T46" s="25">
        <v>705.89</v>
      </c>
      <c r="U46" s="17" t="s">
        <v>150</v>
      </c>
    </row>
    <row r="47" ht="28" customHeight="true" spans="1:21">
      <c r="A47" s="16">
        <f>SUBTOTAL(103,$B$6:B47)</f>
        <v>12</v>
      </c>
      <c r="B47" s="20"/>
      <c r="C47" s="17"/>
      <c r="D47" s="19"/>
      <c r="E47" s="19"/>
      <c r="F47" s="18"/>
      <c r="G47" s="19"/>
      <c r="H47" s="25"/>
      <c r="I47" s="25"/>
      <c r="J47" s="25"/>
      <c r="K47" s="25"/>
      <c r="L47" s="25"/>
      <c r="M47" s="19" t="s">
        <v>32</v>
      </c>
      <c r="N47" s="25">
        <v>1250</v>
      </c>
      <c r="O47" s="19"/>
      <c r="P47" s="25"/>
      <c r="Q47" s="25"/>
      <c r="R47" s="25"/>
      <c r="S47" s="19"/>
      <c r="T47" s="25"/>
      <c r="U47" s="17"/>
    </row>
    <row r="48" ht="24" customHeight="true" spans="1:21">
      <c r="A48" s="16">
        <f>SUBTOTAL(103,$B$6:B48)</f>
        <v>12</v>
      </c>
      <c r="B48" s="20"/>
      <c r="C48" s="17" t="s">
        <v>151</v>
      </c>
      <c r="D48" s="19" t="s">
        <v>28</v>
      </c>
      <c r="E48" s="19" t="s">
        <v>29</v>
      </c>
      <c r="F48" s="18" t="s">
        <v>152</v>
      </c>
      <c r="G48" s="18" t="s">
        <v>153</v>
      </c>
      <c r="H48" s="25">
        <v>10640</v>
      </c>
      <c r="I48" s="25">
        <v>9500</v>
      </c>
      <c r="J48" s="26">
        <v>9890.77</v>
      </c>
      <c r="K48" s="25">
        <v>9410.2</v>
      </c>
      <c r="L48" s="25"/>
      <c r="M48" s="19" t="s">
        <v>66</v>
      </c>
      <c r="N48" s="25">
        <v>2500</v>
      </c>
      <c r="O48" s="19" t="s">
        <v>66</v>
      </c>
      <c r="P48" s="25">
        <v>2500</v>
      </c>
      <c r="Q48" s="25">
        <v>9074.8</v>
      </c>
      <c r="R48" s="25">
        <v>335.4</v>
      </c>
      <c r="S48" s="19" t="s">
        <v>78</v>
      </c>
      <c r="T48" s="25"/>
      <c r="U48" s="17" t="s">
        <v>154</v>
      </c>
    </row>
    <row r="49" ht="27" customHeight="true" spans="1:21">
      <c r="A49" s="16">
        <f>SUBTOTAL(103,$B$6:B49)</f>
        <v>12</v>
      </c>
      <c r="B49" s="20"/>
      <c r="C49" s="17"/>
      <c r="D49" s="19"/>
      <c r="E49" s="19"/>
      <c r="F49" s="18"/>
      <c r="G49" s="18"/>
      <c r="H49" s="25"/>
      <c r="I49" s="25"/>
      <c r="J49" s="25"/>
      <c r="K49" s="25"/>
      <c r="L49" s="25"/>
      <c r="M49" s="19" t="s">
        <v>32</v>
      </c>
      <c r="N49" s="25">
        <f>H48-N48</f>
        <v>8140</v>
      </c>
      <c r="O49" s="19" t="s">
        <v>32</v>
      </c>
      <c r="P49" s="25">
        <v>7000</v>
      </c>
      <c r="Q49" s="25"/>
      <c r="R49" s="25"/>
      <c r="S49" s="19"/>
      <c r="T49" s="25"/>
      <c r="U49" s="17"/>
    </row>
    <row r="50" ht="24" customHeight="true" spans="1:21">
      <c r="A50" s="16">
        <f>SUBTOTAL(103,$B$6:B50)</f>
        <v>13</v>
      </c>
      <c r="B50" s="17" t="s">
        <v>155</v>
      </c>
      <c r="C50" s="17" t="s">
        <v>156</v>
      </c>
      <c r="D50" s="19" t="s">
        <v>28</v>
      </c>
      <c r="E50" s="19" t="s">
        <v>29</v>
      </c>
      <c r="F50" s="18" t="s">
        <v>157</v>
      </c>
      <c r="G50" s="19" t="s">
        <v>158</v>
      </c>
      <c r="H50" s="25">
        <v>8000</v>
      </c>
      <c r="I50" s="25">
        <v>7000</v>
      </c>
      <c r="J50" s="26">
        <v>8432.86</v>
      </c>
      <c r="K50" s="25">
        <v>8432.86</v>
      </c>
      <c r="L50" s="25">
        <v>8432.86</v>
      </c>
      <c r="M50" s="19" t="s">
        <v>82</v>
      </c>
      <c r="N50" s="25">
        <v>7000</v>
      </c>
      <c r="O50" s="19" t="s">
        <v>82</v>
      </c>
      <c r="P50" s="25">
        <v>7000</v>
      </c>
      <c r="Q50" s="25">
        <v>8432.86</v>
      </c>
      <c r="R50" s="25">
        <v>0</v>
      </c>
      <c r="S50" s="19"/>
      <c r="T50" s="25"/>
      <c r="U50" s="17" t="s">
        <v>159</v>
      </c>
    </row>
    <row r="51" ht="32" customHeight="true" spans="1:21">
      <c r="A51" s="16">
        <f>SUBTOTAL(103,$B$6:B51)</f>
        <v>13</v>
      </c>
      <c r="B51" s="17"/>
      <c r="C51" s="17"/>
      <c r="D51" s="19"/>
      <c r="E51" s="19"/>
      <c r="F51" s="18"/>
      <c r="G51" s="19"/>
      <c r="H51" s="25"/>
      <c r="I51" s="25"/>
      <c r="J51" s="26"/>
      <c r="K51" s="25"/>
      <c r="L51" s="25"/>
      <c r="M51" s="19" t="s">
        <v>78</v>
      </c>
      <c r="N51" s="25">
        <v>1000</v>
      </c>
      <c r="O51" s="19"/>
      <c r="P51" s="25"/>
      <c r="Q51" s="25"/>
      <c r="R51" s="25"/>
      <c r="S51" s="19"/>
      <c r="T51" s="25"/>
      <c r="U51" s="17"/>
    </row>
    <row r="52" ht="17" customHeight="true" spans="1:21">
      <c r="A52" s="16">
        <f>SUBTOTAL(103,$B$6:B52)</f>
        <v>14</v>
      </c>
      <c r="B52" s="17" t="s">
        <v>160</v>
      </c>
      <c r="C52" s="17" t="s">
        <v>161</v>
      </c>
      <c r="D52" s="19" t="s">
        <v>28</v>
      </c>
      <c r="E52" s="19" t="s">
        <v>29</v>
      </c>
      <c r="F52" s="18" t="s">
        <v>162</v>
      </c>
      <c r="G52" s="19" t="s">
        <v>163</v>
      </c>
      <c r="H52" s="25">
        <v>1292</v>
      </c>
      <c r="I52" s="25">
        <v>1120.8</v>
      </c>
      <c r="J52" s="26">
        <v>1051.78</v>
      </c>
      <c r="K52" s="25">
        <v>1128.36</v>
      </c>
      <c r="L52" s="25">
        <v>1287.59</v>
      </c>
      <c r="M52" s="19" t="s">
        <v>66</v>
      </c>
      <c r="N52" s="25">
        <v>1040</v>
      </c>
      <c r="O52" s="19" t="s">
        <v>66</v>
      </c>
      <c r="P52" s="25">
        <v>1040</v>
      </c>
      <c r="Q52" s="25">
        <v>1128.36</v>
      </c>
      <c r="R52" s="25">
        <v>159.23</v>
      </c>
      <c r="S52" s="19" t="s">
        <v>33</v>
      </c>
      <c r="T52" s="25">
        <v>31.55</v>
      </c>
      <c r="U52" s="20" t="s">
        <v>164</v>
      </c>
    </row>
    <row r="53" ht="43" customHeight="true" spans="1:21">
      <c r="A53" s="16">
        <f>SUBTOTAL(103,$B$6:B53)</f>
        <v>14</v>
      </c>
      <c r="B53" s="17"/>
      <c r="C53" s="17"/>
      <c r="D53" s="19"/>
      <c r="E53" s="19"/>
      <c r="F53" s="18"/>
      <c r="G53" s="19"/>
      <c r="H53" s="25"/>
      <c r="I53" s="25"/>
      <c r="J53" s="25"/>
      <c r="K53" s="25"/>
      <c r="L53" s="25"/>
      <c r="M53" s="19" t="s">
        <v>32</v>
      </c>
      <c r="N53" s="25">
        <v>252</v>
      </c>
      <c r="O53" s="19" t="s">
        <v>32</v>
      </c>
      <c r="P53" s="25">
        <v>80.8</v>
      </c>
      <c r="Q53" s="25"/>
      <c r="R53" s="25"/>
      <c r="S53" s="19"/>
      <c r="T53" s="25">
        <v>127.68</v>
      </c>
      <c r="U53" s="20"/>
    </row>
    <row r="54" spans="1:21">
      <c r="A54" s="16">
        <f>SUBTOTAL(103,$B$6:B54)</f>
        <v>15</v>
      </c>
      <c r="B54" s="17" t="s">
        <v>165</v>
      </c>
      <c r="C54" s="17" t="s">
        <v>166</v>
      </c>
      <c r="D54" s="19" t="s">
        <v>28</v>
      </c>
      <c r="E54" s="19" t="s">
        <v>29</v>
      </c>
      <c r="F54" s="18" t="s">
        <v>167</v>
      </c>
      <c r="G54" s="19" t="s">
        <v>168</v>
      </c>
      <c r="H54" s="25">
        <v>4998</v>
      </c>
      <c r="I54" s="25">
        <v>4500</v>
      </c>
      <c r="J54" s="26">
        <v>4527.85</v>
      </c>
      <c r="K54" s="25">
        <v>3787.43</v>
      </c>
      <c r="L54" s="25"/>
      <c r="M54" s="19" t="s">
        <v>32</v>
      </c>
      <c r="N54" s="25">
        <v>4998</v>
      </c>
      <c r="O54" s="19" t="s">
        <v>82</v>
      </c>
      <c r="P54" s="25">
        <v>2000</v>
      </c>
      <c r="Q54" s="25">
        <v>3535.94</v>
      </c>
      <c r="R54" s="25">
        <v>251.49</v>
      </c>
      <c r="S54" s="19" t="s">
        <v>129</v>
      </c>
      <c r="T54" s="25"/>
      <c r="U54" s="17" t="s">
        <v>169</v>
      </c>
    </row>
    <row r="55" ht="37" customHeight="true" spans="1:21">
      <c r="A55" s="16">
        <f>SUBTOTAL(103,$B$6:B55)</f>
        <v>15</v>
      </c>
      <c r="B55" s="17"/>
      <c r="C55" s="17"/>
      <c r="D55" s="19"/>
      <c r="E55" s="19"/>
      <c r="F55" s="18"/>
      <c r="G55" s="19"/>
      <c r="H55" s="25"/>
      <c r="I55" s="25"/>
      <c r="J55" s="25"/>
      <c r="K55" s="25"/>
      <c r="L55" s="25"/>
      <c r="M55" s="19"/>
      <c r="N55" s="25"/>
      <c r="O55" s="19" t="s">
        <v>82</v>
      </c>
      <c r="P55" s="25">
        <v>2500</v>
      </c>
      <c r="Q55" s="25"/>
      <c r="R55" s="25"/>
      <c r="S55" s="19"/>
      <c r="T55" s="25"/>
      <c r="U55" s="17"/>
    </row>
    <row r="56" ht="44" customHeight="true" spans="1:21">
      <c r="A56" s="16">
        <f>SUBTOTAL(103,$B$6:B56)</f>
        <v>15</v>
      </c>
      <c r="B56" s="17"/>
      <c r="C56" s="17" t="s">
        <v>170</v>
      </c>
      <c r="D56" s="19" t="s">
        <v>28</v>
      </c>
      <c r="E56" s="19" t="s">
        <v>29</v>
      </c>
      <c r="F56" s="18" t="s">
        <v>171</v>
      </c>
      <c r="G56" s="19" t="s">
        <v>172</v>
      </c>
      <c r="H56" s="25">
        <v>896.92</v>
      </c>
      <c r="I56" s="25">
        <v>811.62</v>
      </c>
      <c r="J56" s="25">
        <v>815.97</v>
      </c>
      <c r="K56" s="25">
        <v>798</v>
      </c>
      <c r="L56" s="25"/>
      <c r="M56" s="19" t="s">
        <v>82</v>
      </c>
      <c r="N56" s="26" t="s">
        <v>173</v>
      </c>
      <c r="O56" s="19" t="s">
        <v>82</v>
      </c>
      <c r="P56" s="25">
        <v>2500</v>
      </c>
      <c r="Q56" s="25">
        <v>718.2</v>
      </c>
      <c r="R56" s="25">
        <v>79.8</v>
      </c>
      <c r="S56" s="19" t="s">
        <v>129</v>
      </c>
      <c r="T56" s="25"/>
      <c r="U56" s="17" t="s">
        <v>174</v>
      </c>
    </row>
    <row r="57" ht="24" customHeight="true" spans="1:21">
      <c r="A57" s="16">
        <f>SUBTOTAL(103,$B$6:B57)</f>
        <v>16</v>
      </c>
      <c r="B57" s="17" t="s">
        <v>175</v>
      </c>
      <c r="C57" s="17" t="s">
        <v>176</v>
      </c>
      <c r="D57" s="19" t="s">
        <v>28</v>
      </c>
      <c r="E57" s="19" t="s">
        <v>29</v>
      </c>
      <c r="F57" s="18" t="s">
        <v>177</v>
      </c>
      <c r="G57" s="18" t="s">
        <v>178</v>
      </c>
      <c r="H57" s="25">
        <v>4412</v>
      </c>
      <c r="I57" s="25">
        <v>3654.92</v>
      </c>
      <c r="J57" s="26">
        <v>3712.21</v>
      </c>
      <c r="K57" s="25">
        <v>3819.55</v>
      </c>
      <c r="L57" s="25">
        <v>3819.55</v>
      </c>
      <c r="M57" s="19" t="s">
        <v>82</v>
      </c>
      <c r="N57" s="25">
        <v>840</v>
      </c>
      <c r="O57" s="19" t="s">
        <v>32</v>
      </c>
      <c r="P57" s="25">
        <v>3011.17</v>
      </c>
      <c r="Q57" s="25">
        <v>3654.92</v>
      </c>
      <c r="R57" s="25">
        <v>164.63</v>
      </c>
      <c r="S57" s="19" t="s">
        <v>33</v>
      </c>
      <c r="T57" s="25">
        <v>164.63</v>
      </c>
      <c r="U57" s="20" t="s">
        <v>179</v>
      </c>
    </row>
    <row r="58" ht="90" customHeight="true" spans="1:21">
      <c r="A58" s="16">
        <f>SUBTOTAL(103,$B$6:B58)</f>
        <v>16</v>
      </c>
      <c r="B58" s="17"/>
      <c r="C58" s="17"/>
      <c r="D58" s="19"/>
      <c r="E58" s="19"/>
      <c r="F58" s="18"/>
      <c r="G58" s="18"/>
      <c r="H58" s="25"/>
      <c r="I58" s="25"/>
      <c r="J58" s="25"/>
      <c r="K58" s="25"/>
      <c r="L58" s="25"/>
      <c r="M58" s="19" t="s">
        <v>78</v>
      </c>
      <c r="N58" s="25">
        <v>2000</v>
      </c>
      <c r="O58" s="19" t="s">
        <v>78</v>
      </c>
      <c r="P58" s="25">
        <v>643.75</v>
      </c>
      <c r="Q58" s="25"/>
      <c r="R58" s="25"/>
      <c r="S58" s="19"/>
      <c r="T58" s="25"/>
      <c r="U58" s="20"/>
    </row>
    <row r="59" ht="36" customHeight="true" spans="1:21">
      <c r="A59" s="16">
        <f>SUBTOTAL(103,$B$6:B59)</f>
        <v>16</v>
      </c>
      <c r="B59" s="17"/>
      <c r="C59" s="17" t="s">
        <v>180</v>
      </c>
      <c r="D59" s="19" t="s">
        <v>28</v>
      </c>
      <c r="E59" s="19" t="s">
        <v>28</v>
      </c>
      <c r="F59" s="18" t="s">
        <v>181</v>
      </c>
      <c r="G59" s="19" t="s">
        <v>182</v>
      </c>
      <c r="H59" s="25">
        <v>3254</v>
      </c>
      <c r="I59" s="25">
        <v>2588.58</v>
      </c>
      <c r="J59" s="25">
        <v>3189.19</v>
      </c>
      <c r="K59" s="25"/>
      <c r="L59" s="25"/>
      <c r="M59" s="19" t="s">
        <v>32</v>
      </c>
      <c r="N59" s="25">
        <v>3254</v>
      </c>
      <c r="O59" s="19" t="s">
        <v>32</v>
      </c>
      <c r="P59" s="25">
        <v>2588.58</v>
      </c>
      <c r="Q59" s="25">
        <v>2451.6</v>
      </c>
      <c r="R59" s="25">
        <v>737.59</v>
      </c>
      <c r="S59" s="19" t="s">
        <v>33</v>
      </c>
      <c r="T59" s="25">
        <v>737.59</v>
      </c>
      <c r="U59" s="17" t="s">
        <v>183</v>
      </c>
    </row>
    <row r="60" ht="23" customHeight="true" spans="1:21">
      <c r="A60" s="16">
        <f>SUBTOTAL(103,$B$6:B60)</f>
        <v>16</v>
      </c>
      <c r="B60" s="17"/>
      <c r="C60" s="17" t="s">
        <v>184</v>
      </c>
      <c r="D60" s="18" t="s">
        <v>28</v>
      </c>
      <c r="E60" s="18" t="s">
        <v>28</v>
      </c>
      <c r="F60" s="18" t="s">
        <v>185</v>
      </c>
      <c r="G60" s="18" t="s">
        <v>186</v>
      </c>
      <c r="H60" s="18">
        <v>3525</v>
      </c>
      <c r="I60" s="18">
        <v>1759.81</v>
      </c>
      <c r="J60" s="18">
        <v>2771.35</v>
      </c>
      <c r="K60" s="18"/>
      <c r="L60" s="18"/>
      <c r="M60" s="19" t="s">
        <v>66</v>
      </c>
      <c r="N60" s="25">
        <f>1217+538</f>
        <v>1755</v>
      </c>
      <c r="O60" s="19" t="s">
        <v>66</v>
      </c>
      <c r="P60" s="25">
        <f>1217+538</f>
        <v>1755</v>
      </c>
      <c r="Q60" s="25">
        <v>1041.75</v>
      </c>
      <c r="R60" s="25">
        <v>0</v>
      </c>
      <c r="S60" s="19"/>
      <c r="T60" s="25"/>
      <c r="U60" s="20" t="s">
        <v>187</v>
      </c>
    </row>
    <row r="61" ht="22" customHeight="true" spans="1:21">
      <c r="A61" s="16">
        <f>SUBTOTAL(103,$B$6:B61)</f>
        <v>16</v>
      </c>
      <c r="B61" s="17"/>
      <c r="C61" s="17"/>
      <c r="D61" s="18"/>
      <c r="E61" s="18"/>
      <c r="F61" s="18"/>
      <c r="G61" s="18"/>
      <c r="H61" s="18"/>
      <c r="I61" s="18"/>
      <c r="J61" s="18"/>
      <c r="K61" s="18"/>
      <c r="L61" s="18"/>
      <c r="M61" s="19" t="s">
        <v>32</v>
      </c>
      <c r="N61" s="25">
        <f>H60-N60</f>
        <v>1770</v>
      </c>
      <c r="O61" s="19" t="s">
        <v>32</v>
      </c>
      <c r="P61" s="25">
        <v>4.81</v>
      </c>
      <c r="Q61" s="25"/>
      <c r="R61" s="25"/>
      <c r="S61" s="19"/>
      <c r="T61" s="25"/>
      <c r="U61" s="20"/>
    </row>
    <row r="62" ht="20" customHeight="true" spans="1:21">
      <c r="A62" s="16">
        <f>SUBTOTAL(103,$B$6:B62)</f>
        <v>16</v>
      </c>
      <c r="B62" s="17"/>
      <c r="C62" s="17" t="s">
        <v>188</v>
      </c>
      <c r="D62" s="18" t="s">
        <v>28</v>
      </c>
      <c r="E62" s="18" t="s">
        <v>29</v>
      </c>
      <c r="F62" s="18" t="s">
        <v>189</v>
      </c>
      <c r="G62" s="18" t="s">
        <v>190</v>
      </c>
      <c r="H62" s="18">
        <v>1397</v>
      </c>
      <c r="I62" s="18">
        <v>1207.68</v>
      </c>
      <c r="J62" s="18">
        <v>1155.56</v>
      </c>
      <c r="K62" s="18">
        <v>1233.77</v>
      </c>
      <c r="L62" s="18">
        <v>1233.77</v>
      </c>
      <c r="M62" s="19" t="s">
        <v>66</v>
      </c>
      <c r="N62" s="25">
        <v>903</v>
      </c>
      <c r="O62" s="19"/>
      <c r="P62" s="25">
        <v>903</v>
      </c>
      <c r="Q62" s="25">
        <v>1184.58</v>
      </c>
      <c r="R62" s="25">
        <f>L62-Q62</f>
        <v>49.1900000000001</v>
      </c>
      <c r="S62" s="25" t="s">
        <v>33</v>
      </c>
      <c r="T62" s="25"/>
      <c r="U62" s="48" t="s">
        <v>191</v>
      </c>
    </row>
    <row r="63" ht="22" customHeight="true" spans="1:21">
      <c r="A63" s="16">
        <f>SUBTOTAL(103,$B$6:B63)</f>
        <v>16</v>
      </c>
      <c r="B63" s="17"/>
      <c r="C63" s="17"/>
      <c r="D63" s="18"/>
      <c r="E63" s="18"/>
      <c r="F63" s="18"/>
      <c r="G63" s="18"/>
      <c r="H63" s="18"/>
      <c r="I63" s="18"/>
      <c r="J63" s="18"/>
      <c r="K63" s="18"/>
      <c r="L63" s="18"/>
      <c r="M63" s="19" t="s">
        <v>32</v>
      </c>
      <c r="N63" s="25">
        <f>H62-N62</f>
        <v>494</v>
      </c>
      <c r="O63" s="19"/>
      <c r="P63" s="25">
        <f>0.62+302+2.06</f>
        <v>304.68</v>
      </c>
      <c r="Q63" s="25"/>
      <c r="R63" s="25"/>
      <c r="S63" s="25"/>
      <c r="T63" s="25"/>
      <c r="U63" s="48"/>
    </row>
    <row r="64" ht="24" customHeight="true" spans="1:21">
      <c r="A64" s="16">
        <f>SUBTOTAL(103,$B$6:B64)</f>
        <v>17</v>
      </c>
      <c r="B64" s="17" t="s">
        <v>192</v>
      </c>
      <c r="C64" s="17" t="s">
        <v>193</v>
      </c>
      <c r="D64" s="19" t="s">
        <v>29</v>
      </c>
      <c r="E64" s="19" t="s">
        <v>29</v>
      </c>
      <c r="F64" s="18" t="s">
        <v>194</v>
      </c>
      <c r="G64" s="18" t="s">
        <v>195</v>
      </c>
      <c r="H64" s="25">
        <v>4619.41</v>
      </c>
      <c r="I64" s="25">
        <v>4397</v>
      </c>
      <c r="J64" s="25">
        <v>3730.112959</v>
      </c>
      <c r="K64" s="25"/>
      <c r="L64" s="25"/>
      <c r="M64" s="19" t="s">
        <v>82</v>
      </c>
      <c r="N64" s="25">
        <v>4397</v>
      </c>
      <c r="O64" s="19" t="s">
        <v>82</v>
      </c>
      <c r="P64" s="25">
        <v>4397</v>
      </c>
      <c r="Q64" s="25">
        <v>3730.11</v>
      </c>
      <c r="R64" s="26">
        <v>666.89</v>
      </c>
      <c r="S64" s="19" t="s">
        <v>78</v>
      </c>
      <c r="T64" s="25"/>
      <c r="U64" s="17" t="s">
        <v>196</v>
      </c>
    </row>
    <row r="65" ht="25" customHeight="true" spans="1:21">
      <c r="A65" s="16">
        <f>SUBTOTAL(103,$B$6:B65)</f>
        <v>17</v>
      </c>
      <c r="B65" s="17"/>
      <c r="C65" s="17"/>
      <c r="D65" s="19"/>
      <c r="E65" s="19"/>
      <c r="F65" s="18"/>
      <c r="G65" s="18"/>
      <c r="H65" s="25"/>
      <c r="I65" s="25"/>
      <c r="J65" s="25"/>
      <c r="K65" s="25"/>
      <c r="L65" s="25"/>
      <c r="M65" s="19" t="s">
        <v>32</v>
      </c>
      <c r="N65" s="25">
        <v>222.41</v>
      </c>
      <c r="O65" s="19" t="s">
        <v>32</v>
      </c>
      <c r="P65" s="25">
        <v>0</v>
      </c>
      <c r="Q65" s="25"/>
      <c r="R65" s="26"/>
      <c r="S65" s="19"/>
      <c r="T65" s="25"/>
      <c r="U65" s="17"/>
    </row>
    <row r="66" s="43" customFormat="true" ht="51" customHeight="true" spans="1:21">
      <c r="A66" s="16">
        <f>SUBTOTAL(103,$B$6:B66)</f>
        <v>18</v>
      </c>
      <c r="B66" s="17" t="s">
        <v>197</v>
      </c>
      <c r="C66" s="17" t="s">
        <v>198</v>
      </c>
      <c r="D66" s="19" t="s">
        <v>29</v>
      </c>
      <c r="E66" s="19" t="s">
        <v>28</v>
      </c>
      <c r="F66" s="18" t="s">
        <v>199</v>
      </c>
      <c r="G66" s="19" t="s">
        <v>200</v>
      </c>
      <c r="H66" s="25">
        <v>306.91</v>
      </c>
      <c r="I66" s="25">
        <v>67.8</v>
      </c>
      <c r="J66" s="25">
        <v>97</v>
      </c>
      <c r="K66" s="25"/>
      <c r="L66" s="25"/>
      <c r="M66" s="19" t="s">
        <v>32</v>
      </c>
      <c r="N66" s="25">
        <v>306.91</v>
      </c>
      <c r="O66" s="19" t="s">
        <v>32</v>
      </c>
      <c r="P66" s="26">
        <v>300</v>
      </c>
      <c r="Q66" s="25">
        <v>67.8</v>
      </c>
      <c r="R66" s="25">
        <v>29.2</v>
      </c>
      <c r="S66" s="19" t="s">
        <v>78</v>
      </c>
      <c r="T66" s="25"/>
      <c r="U66" s="17" t="s">
        <v>201</v>
      </c>
    </row>
    <row r="67" spans="1:21">
      <c r="A67" s="16">
        <f>SUBTOTAL(103,$B$6:B67)</f>
        <v>19</v>
      </c>
      <c r="B67" s="17" t="s">
        <v>202</v>
      </c>
      <c r="C67" s="17" t="s">
        <v>203</v>
      </c>
      <c r="D67" s="19" t="s">
        <v>29</v>
      </c>
      <c r="E67" s="19" t="s">
        <v>28</v>
      </c>
      <c r="F67" s="18" t="s">
        <v>204</v>
      </c>
      <c r="G67" s="19" t="s">
        <v>205</v>
      </c>
      <c r="H67" s="25">
        <v>1494</v>
      </c>
      <c r="I67" s="25">
        <v>600</v>
      </c>
      <c r="J67" s="26" t="s">
        <v>206</v>
      </c>
      <c r="K67" s="25"/>
      <c r="L67" s="25"/>
      <c r="M67" s="19" t="s">
        <v>82</v>
      </c>
      <c r="N67" s="25">
        <v>1200</v>
      </c>
      <c r="O67" s="19" t="s">
        <v>82</v>
      </c>
      <c r="P67" s="26">
        <v>600</v>
      </c>
      <c r="Q67" s="25">
        <v>25</v>
      </c>
      <c r="R67" s="25">
        <v>0</v>
      </c>
      <c r="S67" s="19"/>
      <c r="T67" s="25"/>
      <c r="U67" s="17" t="s">
        <v>207</v>
      </c>
    </row>
    <row r="68" ht="23" customHeight="true" spans="1:21">
      <c r="A68" s="16">
        <f>SUBTOTAL(103,$B$6:B68)</f>
        <v>19</v>
      </c>
      <c r="B68" s="17"/>
      <c r="C68" s="17"/>
      <c r="D68" s="19"/>
      <c r="E68" s="19"/>
      <c r="F68" s="18"/>
      <c r="G68" s="19"/>
      <c r="H68" s="25"/>
      <c r="I68" s="25"/>
      <c r="J68" s="25"/>
      <c r="K68" s="25"/>
      <c r="L68" s="25"/>
      <c r="M68" s="19" t="s">
        <v>32</v>
      </c>
      <c r="N68" s="25">
        <v>294</v>
      </c>
      <c r="O68" s="19" t="s">
        <v>32</v>
      </c>
      <c r="P68" s="26">
        <v>0</v>
      </c>
      <c r="Q68" s="25"/>
      <c r="R68" s="25"/>
      <c r="S68" s="19"/>
      <c r="T68" s="25"/>
      <c r="U68" s="17"/>
    </row>
    <row r="69" ht="20" customHeight="true" spans="1:21">
      <c r="A69" s="16">
        <f>SUBTOTAL(103,$B$6:B69)</f>
        <v>19</v>
      </c>
      <c r="B69" s="17"/>
      <c r="C69" s="17" t="s">
        <v>208</v>
      </c>
      <c r="D69" s="18" t="s">
        <v>28</v>
      </c>
      <c r="E69" s="18" t="s">
        <v>29</v>
      </c>
      <c r="F69" s="18" t="s">
        <v>209</v>
      </c>
      <c r="G69" s="18" t="s">
        <v>210</v>
      </c>
      <c r="H69" s="18">
        <v>1494</v>
      </c>
      <c r="I69" s="18">
        <v>1303.28</v>
      </c>
      <c r="J69" s="18">
        <v>1209.97</v>
      </c>
      <c r="K69" s="18">
        <v>1244.2</v>
      </c>
      <c r="L69" s="18">
        <v>1324.56</v>
      </c>
      <c r="M69" s="19" t="s">
        <v>66</v>
      </c>
      <c r="N69" s="25">
        <v>494</v>
      </c>
      <c r="O69" s="19" t="s">
        <v>66</v>
      </c>
      <c r="P69" s="26">
        <v>200</v>
      </c>
      <c r="Q69" s="25">
        <v>1285.64</v>
      </c>
      <c r="R69" s="25">
        <f>L69-Q69</f>
        <v>38.9199999999998</v>
      </c>
      <c r="S69" s="19" t="s">
        <v>33</v>
      </c>
      <c r="T69" s="25">
        <v>21.28</v>
      </c>
      <c r="U69" s="17" t="s">
        <v>211</v>
      </c>
    </row>
    <row r="70" ht="12" customHeight="true" spans="1:21">
      <c r="A70" s="16">
        <f>SUBTOTAL(103,$B$6:B70)</f>
        <v>19</v>
      </c>
      <c r="B70" s="17"/>
      <c r="C70" s="17"/>
      <c r="D70" s="18"/>
      <c r="E70" s="18"/>
      <c r="F70" s="18"/>
      <c r="G70" s="18"/>
      <c r="H70" s="18"/>
      <c r="I70" s="18"/>
      <c r="J70" s="18"/>
      <c r="K70" s="18"/>
      <c r="L70" s="18"/>
      <c r="M70" s="19" t="s">
        <v>32</v>
      </c>
      <c r="N70" s="25">
        <v>1000</v>
      </c>
      <c r="O70" s="19" t="s">
        <v>82</v>
      </c>
      <c r="P70" s="26">
        <v>300</v>
      </c>
      <c r="Q70" s="25"/>
      <c r="R70" s="25"/>
      <c r="S70" s="19"/>
      <c r="T70" s="25"/>
      <c r="U70" s="17"/>
    </row>
    <row r="71" ht="17" customHeight="true" spans="1:21">
      <c r="A71" s="16">
        <f>SUBTOTAL(103,$B$6:B71)</f>
        <v>19</v>
      </c>
      <c r="B71" s="17"/>
      <c r="C71" s="17"/>
      <c r="D71" s="18"/>
      <c r="E71" s="18"/>
      <c r="F71" s="18"/>
      <c r="G71" s="18"/>
      <c r="H71" s="18"/>
      <c r="I71" s="18"/>
      <c r="J71" s="18"/>
      <c r="K71" s="18"/>
      <c r="L71" s="18"/>
      <c r="M71" s="16"/>
      <c r="N71" s="16"/>
      <c r="O71" s="19" t="s">
        <v>32</v>
      </c>
      <c r="P71" s="26">
        <v>803.28</v>
      </c>
      <c r="Q71" s="25"/>
      <c r="R71" s="25"/>
      <c r="S71" s="19"/>
      <c r="T71" s="25"/>
      <c r="U71" s="17"/>
    </row>
    <row r="72" ht="22" customHeight="true" spans="1:21">
      <c r="A72" s="16">
        <f>SUBTOTAL(103,$B$6:B72)</f>
        <v>20</v>
      </c>
      <c r="B72" s="17" t="s">
        <v>212</v>
      </c>
      <c r="C72" s="17" t="s">
        <v>213</v>
      </c>
      <c r="D72" s="18" t="s">
        <v>28</v>
      </c>
      <c r="E72" s="18" t="s">
        <v>29</v>
      </c>
      <c r="F72" s="18" t="s">
        <v>214</v>
      </c>
      <c r="G72" s="18" t="s">
        <v>215</v>
      </c>
      <c r="H72" s="26">
        <v>690</v>
      </c>
      <c r="I72" s="26">
        <v>567.1</v>
      </c>
      <c r="J72" s="26">
        <v>472.59</v>
      </c>
      <c r="K72" s="26"/>
      <c r="L72" s="26">
        <v>567.1</v>
      </c>
      <c r="M72" s="18" t="s">
        <v>32</v>
      </c>
      <c r="N72" s="26">
        <v>690</v>
      </c>
      <c r="O72" s="18" t="s">
        <v>82</v>
      </c>
      <c r="P72" s="26">
        <v>500</v>
      </c>
      <c r="Q72" s="26">
        <v>500</v>
      </c>
      <c r="R72" s="26">
        <v>0</v>
      </c>
      <c r="S72" s="18"/>
      <c r="T72" s="26"/>
      <c r="U72" s="51"/>
    </row>
    <row r="73" ht="20" customHeight="true" spans="1:21">
      <c r="A73" s="16">
        <f>SUBTOTAL(103,$B$6:B73)</f>
        <v>20</v>
      </c>
      <c r="B73" s="17"/>
      <c r="C73" s="17"/>
      <c r="D73" s="18"/>
      <c r="E73" s="18"/>
      <c r="F73" s="18"/>
      <c r="G73" s="18"/>
      <c r="H73" s="26"/>
      <c r="I73" s="26"/>
      <c r="J73" s="26"/>
      <c r="K73" s="26"/>
      <c r="L73" s="26"/>
      <c r="M73" s="18"/>
      <c r="N73" s="26"/>
      <c r="O73" s="18" t="s">
        <v>32</v>
      </c>
      <c r="P73" s="26">
        <v>67.1</v>
      </c>
      <c r="Q73" s="26">
        <v>67.1</v>
      </c>
      <c r="R73" s="26"/>
      <c r="S73" s="18"/>
      <c r="T73" s="26"/>
      <c r="U73" s="51"/>
    </row>
    <row r="74" ht="18" customHeight="true" spans="1:21">
      <c r="A74" s="16">
        <f>SUBTOTAL(103,$B$6:B74)</f>
        <v>20</v>
      </c>
      <c r="B74" s="17"/>
      <c r="C74" s="17" t="s">
        <v>216</v>
      </c>
      <c r="D74" s="18" t="s">
        <v>28</v>
      </c>
      <c r="E74" s="18" t="s">
        <v>29</v>
      </c>
      <c r="F74" s="18" t="s">
        <v>113</v>
      </c>
      <c r="G74" s="18"/>
      <c r="H74" s="26"/>
      <c r="I74" s="26">
        <v>729.1</v>
      </c>
      <c r="J74" s="26">
        <v>701.71</v>
      </c>
      <c r="K74" s="26"/>
      <c r="L74" s="26">
        <v>729.1</v>
      </c>
      <c r="M74" s="18"/>
      <c r="N74" s="26"/>
      <c r="O74" s="18" t="s">
        <v>82</v>
      </c>
      <c r="P74" s="26">
        <v>500</v>
      </c>
      <c r="Q74" s="26">
        <v>500</v>
      </c>
      <c r="R74" s="26">
        <v>0</v>
      </c>
      <c r="S74" s="18"/>
      <c r="T74" s="26"/>
      <c r="U74" s="17" t="s">
        <v>217</v>
      </c>
    </row>
    <row r="75" spans="1:21">
      <c r="A75" s="16">
        <f>SUBTOTAL(103,$B$6:B75)</f>
        <v>20</v>
      </c>
      <c r="B75" s="17"/>
      <c r="C75" s="17"/>
      <c r="D75" s="18"/>
      <c r="E75" s="18"/>
      <c r="F75" s="18"/>
      <c r="G75" s="18"/>
      <c r="H75" s="26"/>
      <c r="I75" s="26"/>
      <c r="J75" s="26"/>
      <c r="K75" s="26"/>
      <c r="L75" s="26"/>
      <c r="M75" s="18"/>
      <c r="N75" s="26"/>
      <c r="O75" s="18" t="s">
        <v>32</v>
      </c>
      <c r="P75" s="26">
        <v>229.1</v>
      </c>
      <c r="Q75" s="26">
        <v>229.1</v>
      </c>
      <c r="R75" s="26"/>
      <c r="S75" s="18"/>
      <c r="T75" s="26"/>
      <c r="U75" s="17"/>
    </row>
    <row r="76" ht="36" spans="1:21">
      <c r="A76" s="16">
        <f>SUBTOTAL(103,$B$6:B76)</f>
        <v>20</v>
      </c>
      <c r="B76" s="17"/>
      <c r="C76" s="17" t="s">
        <v>218</v>
      </c>
      <c r="D76" s="18" t="s">
        <v>28</v>
      </c>
      <c r="E76" s="18" t="s">
        <v>29</v>
      </c>
      <c r="F76" s="18" t="s">
        <v>219</v>
      </c>
      <c r="G76" s="18"/>
      <c r="H76" s="26"/>
      <c r="I76" s="26">
        <v>122.37</v>
      </c>
      <c r="J76" s="26">
        <v>131.89</v>
      </c>
      <c r="K76" s="26"/>
      <c r="L76" s="26">
        <v>122.37</v>
      </c>
      <c r="M76" s="28"/>
      <c r="N76" s="26"/>
      <c r="O76" s="18" t="s">
        <v>32</v>
      </c>
      <c r="P76" s="26">
        <v>122.37</v>
      </c>
      <c r="Q76" s="26">
        <v>122.37</v>
      </c>
      <c r="R76" s="26">
        <v>0</v>
      </c>
      <c r="S76" s="18"/>
      <c r="T76" s="26"/>
      <c r="U76" s="17" t="s">
        <v>220</v>
      </c>
    </row>
    <row r="77" ht="30" customHeight="true" spans="1:21">
      <c r="A77" s="16">
        <f>SUBTOTAL(103,$B$6:B77)</f>
        <v>20</v>
      </c>
      <c r="B77" s="17"/>
      <c r="C77" s="17" t="s">
        <v>221</v>
      </c>
      <c r="D77" s="18" t="s">
        <v>28</v>
      </c>
      <c r="E77" s="18" t="s">
        <v>29</v>
      </c>
      <c r="F77" s="18" t="s">
        <v>222</v>
      </c>
      <c r="G77" s="18"/>
      <c r="H77" s="26"/>
      <c r="I77" s="26">
        <v>2628.71</v>
      </c>
      <c r="J77" s="26">
        <v>2628.94</v>
      </c>
      <c r="K77" s="26"/>
      <c r="L77" s="26"/>
      <c r="M77" s="28"/>
      <c r="N77" s="26"/>
      <c r="O77" s="18" t="s">
        <v>32</v>
      </c>
      <c r="P77" s="26">
        <v>2628.71</v>
      </c>
      <c r="Q77" s="26">
        <v>2549.92</v>
      </c>
      <c r="R77" s="26">
        <f>J77-Q77</f>
        <v>79.02</v>
      </c>
      <c r="S77" s="18" t="s">
        <v>67</v>
      </c>
      <c r="T77" s="26">
        <f>J77-I77</f>
        <v>0.230000000000018</v>
      </c>
      <c r="U77" s="17" t="s">
        <v>223</v>
      </c>
    </row>
    <row r="78" ht="34" customHeight="true" spans="1:21">
      <c r="A78" s="16">
        <f>SUBTOTAL(103,$B$6:B78)</f>
        <v>20</v>
      </c>
      <c r="B78" s="17"/>
      <c r="C78" s="17" t="s">
        <v>224</v>
      </c>
      <c r="D78" s="18" t="s">
        <v>28</v>
      </c>
      <c r="E78" s="18" t="s">
        <v>29</v>
      </c>
      <c r="F78" s="18" t="s">
        <v>113</v>
      </c>
      <c r="G78" s="18"/>
      <c r="H78" s="26"/>
      <c r="I78" s="26">
        <v>220.95</v>
      </c>
      <c r="J78" s="26">
        <v>409.87</v>
      </c>
      <c r="K78" s="26"/>
      <c r="L78" s="26">
        <v>403</v>
      </c>
      <c r="M78" s="28"/>
      <c r="N78" s="26"/>
      <c r="O78" s="18" t="s">
        <v>32</v>
      </c>
      <c r="P78" s="26">
        <v>220.95</v>
      </c>
      <c r="Q78" s="26">
        <v>220.95</v>
      </c>
      <c r="R78" s="26">
        <f>L78-P78</f>
        <v>182.05</v>
      </c>
      <c r="S78" s="18" t="s">
        <v>33</v>
      </c>
      <c r="T78" s="26">
        <v>182.05</v>
      </c>
      <c r="U78" s="17" t="s">
        <v>225</v>
      </c>
    </row>
    <row r="79" ht="39" customHeight="true" spans="1:21">
      <c r="A79" s="16">
        <f>SUBTOTAL(103,$B$6:B79)</f>
        <v>21</v>
      </c>
      <c r="B79" s="20" t="s">
        <v>226</v>
      </c>
      <c r="C79" s="17" t="s">
        <v>227</v>
      </c>
      <c r="D79" s="19" t="s">
        <v>28</v>
      </c>
      <c r="E79" s="19" t="s">
        <v>28</v>
      </c>
      <c r="F79" s="18" t="s">
        <v>228</v>
      </c>
      <c r="G79" s="19" t="s">
        <v>229</v>
      </c>
      <c r="H79" s="25">
        <v>1359</v>
      </c>
      <c r="I79" s="25">
        <v>0</v>
      </c>
      <c r="J79" s="25">
        <v>45.98</v>
      </c>
      <c r="K79" s="25"/>
      <c r="L79" s="25"/>
      <c r="M79" s="19" t="s">
        <v>82</v>
      </c>
      <c r="N79" s="25">
        <v>1359</v>
      </c>
      <c r="O79" s="19"/>
      <c r="P79" s="25"/>
      <c r="Q79" s="25"/>
      <c r="R79" s="25">
        <v>45.98</v>
      </c>
      <c r="S79" s="19" t="s">
        <v>33</v>
      </c>
      <c r="T79" s="25">
        <v>45.98</v>
      </c>
      <c r="U79" s="32" t="s">
        <v>34</v>
      </c>
    </row>
    <row r="80" ht="25" customHeight="true" spans="1:21">
      <c r="A80" s="16">
        <f>SUBTOTAL(103,$B$6:B80)</f>
        <v>21</v>
      </c>
      <c r="B80" s="20"/>
      <c r="C80" s="17" t="s">
        <v>230</v>
      </c>
      <c r="D80" s="18" t="s">
        <v>28</v>
      </c>
      <c r="E80" s="18" t="s">
        <v>29</v>
      </c>
      <c r="F80" s="18" t="s">
        <v>231</v>
      </c>
      <c r="G80" s="18" t="s">
        <v>232</v>
      </c>
      <c r="H80" s="26">
        <v>8982</v>
      </c>
      <c r="I80" s="26">
        <v>5732.88</v>
      </c>
      <c r="J80" s="26">
        <v>5911.83</v>
      </c>
      <c r="K80" s="26">
        <v>5911.83</v>
      </c>
      <c r="L80" s="26"/>
      <c r="M80" s="18" t="s">
        <v>32</v>
      </c>
      <c r="N80" s="25">
        <v>1000</v>
      </c>
      <c r="O80" s="19" t="s">
        <v>32</v>
      </c>
      <c r="P80" s="25">
        <v>763.21</v>
      </c>
      <c r="Q80" s="25">
        <v>5605.51</v>
      </c>
      <c r="R80" s="25">
        <f>K80-Q80</f>
        <v>306.32</v>
      </c>
      <c r="S80" s="19" t="s">
        <v>233</v>
      </c>
      <c r="T80" s="25">
        <f>K80-I80</f>
        <v>178.95</v>
      </c>
      <c r="U80" s="17" t="s">
        <v>234</v>
      </c>
    </row>
    <row r="81" ht="25" customHeight="true" spans="1:21">
      <c r="A81" s="16">
        <f>SUBTOTAL(103,$B$6:B81)</f>
        <v>21</v>
      </c>
      <c r="B81" s="20"/>
      <c r="C81" s="17"/>
      <c r="D81" s="18"/>
      <c r="E81" s="18"/>
      <c r="F81" s="18"/>
      <c r="G81" s="18"/>
      <c r="H81" s="26"/>
      <c r="I81" s="26"/>
      <c r="J81" s="26"/>
      <c r="K81" s="26"/>
      <c r="L81" s="26"/>
      <c r="M81" s="18" t="s">
        <v>82</v>
      </c>
      <c r="N81" s="25">
        <v>7982</v>
      </c>
      <c r="O81" s="19" t="s">
        <v>82</v>
      </c>
      <c r="P81" s="25">
        <v>5228.53</v>
      </c>
      <c r="Q81" s="25"/>
      <c r="R81" s="25"/>
      <c r="S81" s="19"/>
      <c r="T81" s="25"/>
      <c r="U81" s="17"/>
    </row>
    <row r="82" ht="16" customHeight="true" spans="1:21">
      <c r="A82" s="16">
        <f>SUBTOTAL(103,$B$6:B82)</f>
        <v>21</v>
      </c>
      <c r="B82" s="20"/>
      <c r="C82" s="17" t="s">
        <v>235</v>
      </c>
      <c r="D82" s="18" t="s">
        <v>28</v>
      </c>
      <c r="E82" s="18" t="s">
        <v>28</v>
      </c>
      <c r="F82" s="18" t="s">
        <v>236</v>
      </c>
      <c r="G82" s="18" t="s">
        <v>149</v>
      </c>
      <c r="H82" s="26">
        <v>4687</v>
      </c>
      <c r="I82" s="26">
        <v>3820</v>
      </c>
      <c r="J82" s="26">
        <v>4209.1</v>
      </c>
      <c r="K82" s="26"/>
      <c r="L82" s="26"/>
      <c r="M82" s="18" t="s">
        <v>237</v>
      </c>
      <c r="N82" s="26">
        <v>4687</v>
      </c>
      <c r="O82" s="19" t="s">
        <v>66</v>
      </c>
      <c r="P82" s="25">
        <v>2400</v>
      </c>
      <c r="Q82" s="25">
        <v>1829.76</v>
      </c>
      <c r="R82" s="25">
        <f t="shared" ref="R82:R86" si="5">J82-Q82</f>
        <v>2379.34</v>
      </c>
      <c r="S82" s="19" t="s">
        <v>72</v>
      </c>
      <c r="T82" s="25">
        <f t="shared" ref="T82:T86" si="6">J82-I82</f>
        <v>389.1</v>
      </c>
      <c r="U82" s="32"/>
    </row>
    <row r="83" spans="1:21">
      <c r="A83" s="16">
        <f>SUBTOTAL(103,$B$6:B83)</f>
        <v>21</v>
      </c>
      <c r="B83" s="20"/>
      <c r="C83" s="17"/>
      <c r="D83" s="18"/>
      <c r="E83" s="18"/>
      <c r="F83" s="18"/>
      <c r="G83" s="18"/>
      <c r="H83" s="26"/>
      <c r="I83" s="26"/>
      <c r="J83" s="26"/>
      <c r="K83" s="26"/>
      <c r="L83" s="26"/>
      <c r="M83" s="18"/>
      <c r="N83" s="26"/>
      <c r="O83" s="19" t="s">
        <v>82</v>
      </c>
      <c r="P83" s="25">
        <v>1420</v>
      </c>
      <c r="Q83" s="25"/>
      <c r="R83" s="25"/>
      <c r="S83" s="19"/>
      <c r="T83" s="25"/>
      <c r="U83" s="32"/>
    </row>
    <row r="84" ht="24" spans="1:21">
      <c r="A84" s="16">
        <f>SUBTOTAL(103,$B$6:B84)</f>
        <v>21</v>
      </c>
      <c r="B84" s="20"/>
      <c r="C84" s="17" t="s">
        <v>238</v>
      </c>
      <c r="D84" s="19" t="s">
        <v>28</v>
      </c>
      <c r="E84" s="19" t="s">
        <v>29</v>
      </c>
      <c r="F84" s="18" t="s">
        <v>239</v>
      </c>
      <c r="G84" s="19" t="s">
        <v>240</v>
      </c>
      <c r="H84" s="25">
        <v>2224</v>
      </c>
      <c r="I84" s="25">
        <v>1775</v>
      </c>
      <c r="J84" s="25">
        <v>1879.56</v>
      </c>
      <c r="K84" s="25"/>
      <c r="L84" s="25"/>
      <c r="M84" s="18" t="s">
        <v>241</v>
      </c>
      <c r="N84" s="25">
        <v>2224</v>
      </c>
      <c r="O84" s="19" t="s">
        <v>82</v>
      </c>
      <c r="P84" s="25">
        <v>1775</v>
      </c>
      <c r="Q84" s="25">
        <v>1511.91</v>
      </c>
      <c r="R84" s="25">
        <f t="shared" si="5"/>
        <v>367.65</v>
      </c>
      <c r="S84" s="19" t="s">
        <v>67</v>
      </c>
      <c r="T84" s="25">
        <f t="shared" si="6"/>
        <v>104.56</v>
      </c>
      <c r="U84" s="32"/>
    </row>
    <row r="85" s="4" customFormat="true" ht="45" customHeight="true" spans="1:21">
      <c r="A85" s="16">
        <f>SUBTOTAL(103,$B$6:B85)</f>
        <v>22</v>
      </c>
      <c r="B85" s="20" t="s">
        <v>242</v>
      </c>
      <c r="C85" s="17" t="s">
        <v>243</v>
      </c>
      <c r="D85" s="18" t="s">
        <v>29</v>
      </c>
      <c r="E85" s="18" t="s">
        <v>29</v>
      </c>
      <c r="F85" s="18" t="s">
        <v>244</v>
      </c>
      <c r="G85" s="18" t="s">
        <v>245</v>
      </c>
      <c r="H85" s="26">
        <v>273.31</v>
      </c>
      <c r="I85" s="26">
        <v>252.84</v>
      </c>
      <c r="J85" s="26">
        <v>225.58</v>
      </c>
      <c r="K85" s="26">
        <v>228.86</v>
      </c>
      <c r="L85" s="26">
        <v>252.84</v>
      </c>
      <c r="M85" s="18" t="s">
        <v>32</v>
      </c>
      <c r="N85" s="26">
        <v>273.31</v>
      </c>
      <c r="O85" s="18" t="s">
        <v>32</v>
      </c>
      <c r="P85" s="26">
        <v>252.84</v>
      </c>
      <c r="Q85" s="26">
        <v>244.81</v>
      </c>
      <c r="R85" s="26">
        <f>6.87+1.16</f>
        <v>8.03</v>
      </c>
      <c r="S85" s="18" t="s">
        <v>246</v>
      </c>
      <c r="T85" s="26"/>
      <c r="U85" s="17" t="s">
        <v>247</v>
      </c>
    </row>
    <row r="86" ht="20" customHeight="true" spans="1:21">
      <c r="A86" s="16">
        <f>SUBTOTAL(103,$B$6:B86)</f>
        <v>22</v>
      </c>
      <c r="B86" s="20"/>
      <c r="C86" s="17" t="s">
        <v>248</v>
      </c>
      <c r="D86" s="18" t="s">
        <v>29</v>
      </c>
      <c r="E86" s="18" t="s">
        <v>28</v>
      </c>
      <c r="F86" s="18" t="s">
        <v>249</v>
      </c>
      <c r="G86" s="18" t="s">
        <v>250</v>
      </c>
      <c r="H86" s="26">
        <v>2148.7</v>
      </c>
      <c r="I86" s="26">
        <v>1497.16</v>
      </c>
      <c r="J86" s="26">
        <v>1522.66</v>
      </c>
      <c r="K86" s="26"/>
      <c r="L86" s="26"/>
      <c r="M86" s="18" t="s">
        <v>32</v>
      </c>
      <c r="N86" s="26">
        <v>1778</v>
      </c>
      <c r="O86" s="18" t="s">
        <v>32</v>
      </c>
      <c r="P86" s="26">
        <v>1497.16</v>
      </c>
      <c r="Q86" s="26">
        <v>927.1</v>
      </c>
      <c r="R86" s="26">
        <f t="shared" si="5"/>
        <v>595.56</v>
      </c>
      <c r="S86" s="18" t="s">
        <v>72</v>
      </c>
      <c r="T86" s="26">
        <f t="shared" si="6"/>
        <v>25.5</v>
      </c>
      <c r="U86" s="17" t="s">
        <v>251</v>
      </c>
    </row>
    <row r="87" ht="23" customHeight="true" spans="1:21">
      <c r="A87" s="16">
        <f>SUBTOTAL(103,$B$6:B87)</f>
        <v>22</v>
      </c>
      <c r="B87" s="20"/>
      <c r="C87" s="17"/>
      <c r="D87" s="18"/>
      <c r="E87" s="18"/>
      <c r="F87" s="18"/>
      <c r="G87" s="18"/>
      <c r="H87" s="26"/>
      <c r="I87" s="26"/>
      <c r="J87" s="26"/>
      <c r="K87" s="26"/>
      <c r="L87" s="26"/>
      <c r="M87" s="18" t="s">
        <v>78</v>
      </c>
      <c r="N87" s="26">
        <v>370.7</v>
      </c>
      <c r="O87" s="18"/>
      <c r="P87" s="26"/>
      <c r="Q87" s="26"/>
      <c r="R87" s="26"/>
      <c r="S87" s="18"/>
      <c r="T87" s="26"/>
      <c r="U87" s="17"/>
    </row>
    <row r="88" s="4" customFormat="true" ht="45" customHeight="true" spans="1:21">
      <c r="A88" s="16">
        <f>SUBTOTAL(103,$B$6:B88)</f>
        <v>22</v>
      </c>
      <c r="B88" s="20"/>
      <c r="C88" s="17" t="s">
        <v>252</v>
      </c>
      <c r="D88" s="18" t="s">
        <v>28</v>
      </c>
      <c r="E88" s="18" t="s">
        <v>29</v>
      </c>
      <c r="F88" s="18" t="s">
        <v>253</v>
      </c>
      <c r="G88" s="18" t="s">
        <v>254</v>
      </c>
      <c r="H88" s="26">
        <v>384</v>
      </c>
      <c r="I88" s="26">
        <v>329.43</v>
      </c>
      <c r="J88" s="26">
        <v>331.82</v>
      </c>
      <c r="K88" s="26">
        <v>327.61</v>
      </c>
      <c r="L88" s="26">
        <v>329.43</v>
      </c>
      <c r="M88" s="18" t="s">
        <v>32</v>
      </c>
      <c r="N88" s="26">
        <v>384</v>
      </c>
      <c r="O88" s="18" t="s">
        <v>32</v>
      </c>
      <c r="P88" s="26">
        <v>329.43</v>
      </c>
      <c r="Q88" s="26">
        <v>329.43</v>
      </c>
      <c r="R88" s="26">
        <v>0</v>
      </c>
      <c r="S88" s="18"/>
      <c r="T88" s="26"/>
      <c r="U88" s="17"/>
    </row>
    <row r="89" s="4" customFormat="true" ht="39" customHeight="true" spans="1:21">
      <c r="A89" s="16">
        <f>SUBTOTAL(103,$B$6:B89)</f>
        <v>22</v>
      </c>
      <c r="B89" s="20"/>
      <c r="C89" s="17" t="s">
        <v>255</v>
      </c>
      <c r="D89" s="18" t="s">
        <v>28</v>
      </c>
      <c r="E89" s="18" t="s">
        <v>29</v>
      </c>
      <c r="F89" s="18" t="s">
        <v>256</v>
      </c>
      <c r="G89" s="18" t="s">
        <v>257</v>
      </c>
      <c r="H89" s="26">
        <v>755</v>
      </c>
      <c r="I89" s="26">
        <v>672.51</v>
      </c>
      <c r="J89" s="26">
        <v>633.03</v>
      </c>
      <c r="K89" s="26">
        <v>668.91</v>
      </c>
      <c r="L89" s="26">
        <v>672.51</v>
      </c>
      <c r="M89" s="18" t="s">
        <v>32</v>
      </c>
      <c r="N89" s="26">
        <v>755</v>
      </c>
      <c r="O89" s="18" t="s">
        <v>32</v>
      </c>
      <c r="P89" s="26">
        <v>755</v>
      </c>
      <c r="Q89" s="26">
        <v>672.51</v>
      </c>
      <c r="R89" s="26">
        <v>0</v>
      </c>
      <c r="S89" s="18"/>
      <c r="T89" s="26"/>
      <c r="U89" s="17"/>
    </row>
    <row r="90" s="4" customFormat="true" ht="50" customHeight="true" spans="1:21">
      <c r="A90" s="16">
        <f>SUBTOTAL(103,$B$6:B90)</f>
        <v>22</v>
      </c>
      <c r="B90" s="20"/>
      <c r="C90" s="17" t="s">
        <v>258</v>
      </c>
      <c r="D90" s="18" t="s">
        <v>28</v>
      </c>
      <c r="E90" s="18" t="s">
        <v>29</v>
      </c>
      <c r="F90" s="18" t="s">
        <v>259</v>
      </c>
      <c r="G90" s="18" t="s">
        <v>260</v>
      </c>
      <c r="H90" s="18">
        <v>3815</v>
      </c>
      <c r="I90" s="18">
        <v>3264.3</v>
      </c>
      <c r="J90" s="18">
        <v>3212.14</v>
      </c>
      <c r="K90" s="18">
        <v>3249.978</v>
      </c>
      <c r="L90" s="18">
        <v>3264.3</v>
      </c>
      <c r="M90" s="18" t="s">
        <v>82</v>
      </c>
      <c r="N90" s="26">
        <f>2660.77+451</f>
        <v>3111.77</v>
      </c>
      <c r="O90" s="18" t="s">
        <v>32</v>
      </c>
      <c r="P90" s="18">
        <v>3264.3</v>
      </c>
      <c r="Q90" s="18">
        <v>3264.3</v>
      </c>
      <c r="R90" s="26">
        <v>0</v>
      </c>
      <c r="S90" s="18"/>
      <c r="T90" s="18"/>
      <c r="U90" s="17"/>
    </row>
    <row r="91" s="4" customFormat="true" ht="23" customHeight="true" spans="1:21">
      <c r="A91" s="16">
        <f>SUBTOTAL(103,$B$6:B91)</f>
        <v>22</v>
      </c>
      <c r="B91" s="20"/>
      <c r="C91" s="17"/>
      <c r="D91" s="18"/>
      <c r="E91" s="18"/>
      <c r="F91" s="18"/>
      <c r="G91" s="18"/>
      <c r="H91" s="18"/>
      <c r="I91" s="18"/>
      <c r="J91" s="18"/>
      <c r="K91" s="18"/>
      <c r="L91" s="18"/>
      <c r="M91" s="18" t="s">
        <v>78</v>
      </c>
      <c r="N91" s="26">
        <f>H90-N90</f>
        <v>703.23</v>
      </c>
      <c r="O91" s="18"/>
      <c r="P91" s="18"/>
      <c r="Q91" s="18"/>
      <c r="R91" s="26"/>
      <c r="S91" s="18"/>
      <c r="T91" s="18"/>
      <c r="U91" s="17"/>
    </row>
    <row r="92" s="4" customFormat="true" ht="34" customHeight="true" spans="1:21">
      <c r="A92" s="16">
        <f>SUBTOTAL(103,$B$6:B92)</f>
        <v>22</v>
      </c>
      <c r="B92" s="20"/>
      <c r="C92" s="17" t="s">
        <v>261</v>
      </c>
      <c r="D92" s="18" t="s">
        <v>28</v>
      </c>
      <c r="E92" s="18" t="s">
        <v>29</v>
      </c>
      <c r="F92" s="18" t="s">
        <v>262</v>
      </c>
      <c r="G92" s="18" t="s">
        <v>263</v>
      </c>
      <c r="H92" s="26">
        <v>1271</v>
      </c>
      <c r="I92" s="26">
        <v>1029.06</v>
      </c>
      <c r="J92" s="26">
        <v>1033.79</v>
      </c>
      <c r="K92" s="26">
        <v>1023.06</v>
      </c>
      <c r="L92" s="26">
        <v>1029.06</v>
      </c>
      <c r="M92" s="18" t="s">
        <v>82</v>
      </c>
      <c r="N92" s="26">
        <v>1271</v>
      </c>
      <c r="O92" s="18" t="s">
        <v>32</v>
      </c>
      <c r="P92" s="26">
        <v>1029.06</v>
      </c>
      <c r="Q92" s="26">
        <v>1029.06</v>
      </c>
      <c r="R92" s="26">
        <v>0</v>
      </c>
      <c r="S92" s="18"/>
      <c r="T92" s="26"/>
      <c r="U92" s="17"/>
    </row>
    <row r="93" s="4" customFormat="true" ht="31" customHeight="true" spans="1:21">
      <c r="A93" s="16">
        <f>SUBTOTAL(103,$B$6:B93)</f>
        <v>22</v>
      </c>
      <c r="B93" s="20"/>
      <c r="C93" s="17" t="s">
        <v>264</v>
      </c>
      <c r="D93" s="18" t="s">
        <v>28</v>
      </c>
      <c r="E93" s="18" t="s">
        <v>29</v>
      </c>
      <c r="F93" s="18" t="s">
        <v>265</v>
      </c>
      <c r="G93" s="18" t="s">
        <v>266</v>
      </c>
      <c r="H93" s="18">
        <v>2975</v>
      </c>
      <c r="I93" s="18">
        <v>1880.55</v>
      </c>
      <c r="J93" s="18">
        <v>2059.5</v>
      </c>
      <c r="K93" s="18">
        <v>1871.75</v>
      </c>
      <c r="L93" s="18">
        <v>1880.55</v>
      </c>
      <c r="M93" s="18" t="s">
        <v>32</v>
      </c>
      <c r="N93" s="26">
        <v>2000</v>
      </c>
      <c r="O93" s="18" t="s">
        <v>32</v>
      </c>
      <c r="P93" s="18">
        <v>1880.55</v>
      </c>
      <c r="Q93" s="18">
        <v>1880.55</v>
      </c>
      <c r="R93" s="26">
        <v>0</v>
      </c>
      <c r="S93" s="18"/>
      <c r="T93" s="18"/>
      <c r="U93" s="17"/>
    </row>
    <row r="94" s="4" customFormat="true" ht="23" customHeight="true" spans="1:21">
      <c r="A94" s="16">
        <f>SUBTOTAL(103,$B$6:B94)</f>
        <v>22</v>
      </c>
      <c r="B94" s="20"/>
      <c r="C94" s="17"/>
      <c r="D94" s="18"/>
      <c r="E94" s="18"/>
      <c r="F94" s="18"/>
      <c r="G94" s="18"/>
      <c r="H94" s="18"/>
      <c r="I94" s="18"/>
      <c r="J94" s="18"/>
      <c r="K94" s="18"/>
      <c r="L94" s="18"/>
      <c r="M94" s="18" t="s">
        <v>78</v>
      </c>
      <c r="N94" s="26">
        <v>975</v>
      </c>
      <c r="O94" s="18"/>
      <c r="P94" s="18"/>
      <c r="Q94" s="18"/>
      <c r="R94" s="26"/>
      <c r="S94" s="18"/>
      <c r="T94" s="18"/>
      <c r="U94" s="17"/>
    </row>
    <row r="95" s="4" customFormat="true" ht="41" customHeight="true" spans="1:21">
      <c r="A95" s="16">
        <f>SUBTOTAL(103,$B$6:B95)</f>
        <v>22</v>
      </c>
      <c r="B95" s="20"/>
      <c r="C95" s="17" t="s">
        <v>267</v>
      </c>
      <c r="D95" s="18" t="s">
        <v>28</v>
      </c>
      <c r="E95" s="18" t="s">
        <v>29</v>
      </c>
      <c r="F95" s="18" t="s">
        <v>268</v>
      </c>
      <c r="G95" s="18" t="s">
        <v>269</v>
      </c>
      <c r="H95" s="18">
        <v>758</v>
      </c>
      <c r="I95" s="18">
        <v>498.37</v>
      </c>
      <c r="J95" s="18">
        <v>518.34</v>
      </c>
      <c r="K95" s="18">
        <v>495.7</v>
      </c>
      <c r="L95" s="18">
        <v>498.37</v>
      </c>
      <c r="M95" s="18" t="s">
        <v>78</v>
      </c>
      <c r="N95" s="26">
        <v>758</v>
      </c>
      <c r="O95" s="18" t="s">
        <v>32</v>
      </c>
      <c r="P95" s="26">
        <v>498.373967</v>
      </c>
      <c r="Q95" s="26">
        <v>498.373967</v>
      </c>
      <c r="R95" s="26">
        <v>0</v>
      </c>
      <c r="S95" s="18"/>
      <c r="T95" s="18"/>
      <c r="U95" s="17"/>
    </row>
    <row r="96" ht="22" customHeight="true" spans="1:21">
      <c r="A96" s="16">
        <f>SUBTOTAL(103,$B$6:B96)</f>
        <v>23</v>
      </c>
      <c r="B96" s="17" t="s">
        <v>270</v>
      </c>
      <c r="C96" s="17" t="s">
        <v>271</v>
      </c>
      <c r="D96" s="18" t="s">
        <v>29</v>
      </c>
      <c r="E96" s="18" t="s">
        <v>28</v>
      </c>
      <c r="F96" s="18" t="s">
        <v>272</v>
      </c>
      <c r="G96" s="18" t="s">
        <v>273</v>
      </c>
      <c r="H96" s="26">
        <v>851</v>
      </c>
      <c r="I96" s="26">
        <v>851</v>
      </c>
      <c r="J96" s="26">
        <v>769</v>
      </c>
      <c r="K96" s="26"/>
      <c r="L96" s="26"/>
      <c r="M96" s="18" t="s">
        <v>82</v>
      </c>
      <c r="N96" s="26">
        <v>700</v>
      </c>
      <c r="O96" s="18" t="s">
        <v>82</v>
      </c>
      <c r="P96" s="26">
        <v>700</v>
      </c>
      <c r="Q96" s="26">
        <v>530.8</v>
      </c>
      <c r="R96" s="26">
        <v>238.2</v>
      </c>
      <c r="S96" s="18" t="s">
        <v>72</v>
      </c>
      <c r="T96" s="26"/>
      <c r="U96" s="51"/>
    </row>
    <row r="97" ht="26" customHeight="true" spans="1:21">
      <c r="A97" s="16">
        <f>SUBTOTAL(103,$B$6:B97)</f>
        <v>23</v>
      </c>
      <c r="B97" s="17"/>
      <c r="C97" s="17"/>
      <c r="D97" s="18"/>
      <c r="E97" s="18"/>
      <c r="F97" s="18"/>
      <c r="G97" s="18"/>
      <c r="H97" s="26"/>
      <c r="I97" s="26"/>
      <c r="J97" s="26"/>
      <c r="K97" s="26"/>
      <c r="L97" s="26"/>
      <c r="M97" s="18" t="s">
        <v>32</v>
      </c>
      <c r="N97" s="26">
        <v>151</v>
      </c>
      <c r="O97" s="18" t="s">
        <v>32</v>
      </c>
      <c r="P97" s="26">
        <v>151</v>
      </c>
      <c r="Q97" s="26"/>
      <c r="R97" s="26"/>
      <c r="S97" s="18"/>
      <c r="T97" s="26"/>
      <c r="U97" s="51"/>
    </row>
    <row r="98" s="4" customFormat="true" ht="54" customHeight="true" spans="1:21">
      <c r="A98" s="16">
        <f>SUBTOTAL(103,$B$6:B98)</f>
        <v>23</v>
      </c>
      <c r="B98" s="17"/>
      <c r="C98" s="17" t="s">
        <v>274</v>
      </c>
      <c r="D98" s="18" t="s">
        <v>28</v>
      </c>
      <c r="E98" s="18" t="s">
        <v>29</v>
      </c>
      <c r="F98" s="18" t="s">
        <v>275</v>
      </c>
      <c r="G98" s="18" t="s">
        <v>276</v>
      </c>
      <c r="H98" s="26">
        <v>304</v>
      </c>
      <c r="I98" s="26">
        <v>128</v>
      </c>
      <c r="J98" s="26">
        <v>273.49</v>
      </c>
      <c r="K98" s="26">
        <v>273.41</v>
      </c>
      <c r="L98" s="26">
        <v>273.41</v>
      </c>
      <c r="M98" s="18" t="s">
        <v>82</v>
      </c>
      <c r="N98" s="26">
        <v>304</v>
      </c>
      <c r="O98" s="18" t="s">
        <v>32</v>
      </c>
      <c r="P98" s="26">
        <v>128</v>
      </c>
      <c r="Q98" s="26">
        <v>128</v>
      </c>
      <c r="R98" s="26">
        <v>145.41</v>
      </c>
      <c r="S98" s="18" t="s">
        <v>78</v>
      </c>
      <c r="T98" s="26"/>
      <c r="U98" s="17" t="s">
        <v>277</v>
      </c>
    </row>
    <row r="99" s="4" customFormat="true" ht="46" customHeight="true" spans="1:21">
      <c r="A99" s="16">
        <f>SUBTOTAL(103,$B$6:B99)</f>
        <v>23</v>
      </c>
      <c r="B99" s="17"/>
      <c r="C99" s="17" t="s">
        <v>278</v>
      </c>
      <c r="D99" s="18" t="s">
        <v>28</v>
      </c>
      <c r="E99" s="18" t="s">
        <v>28</v>
      </c>
      <c r="F99" s="18" t="s">
        <v>279</v>
      </c>
      <c r="G99" s="18" t="s">
        <v>280</v>
      </c>
      <c r="H99" s="26">
        <v>1137.7</v>
      </c>
      <c r="I99" s="26">
        <v>1100</v>
      </c>
      <c r="J99" s="26">
        <v>920.24</v>
      </c>
      <c r="K99" s="26"/>
      <c r="L99" s="26"/>
      <c r="M99" s="18" t="s">
        <v>82</v>
      </c>
      <c r="N99" s="26">
        <f>300+800</f>
        <v>1100</v>
      </c>
      <c r="O99" s="18" t="s">
        <v>82</v>
      </c>
      <c r="P99" s="26">
        <f>300+800</f>
        <v>1100</v>
      </c>
      <c r="Q99" s="26">
        <v>531.37</v>
      </c>
      <c r="R99" s="26">
        <v>388.87</v>
      </c>
      <c r="S99" s="18" t="s">
        <v>72</v>
      </c>
      <c r="T99" s="26"/>
      <c r="U99" s="17" t="s">
        <v>281</v>
      </c>
    </row>
    <row r="100" s="4" customFormat="true" ht="44" customHeight="true" spans="1:21">
      <c r="A100" s="16">
        <f>SUBTOTAL(103,$B$6:B100)</f>
        <v>23</v>
      </c>
      <c r="B100" s="17"/>
      <c r="C100" s="17" t="s">
        <v>282</v>
      </c>
      <c r="D100" s="18" t="s">
        <v>28</v>
      </c>
      <c r="E100" s="18" t="s">
        <v>28</v>
      </c>
      <c r="F100" s="18" t="s">
        <v>283</v>
      </c>
      <c r="G100" s="18" t="s">
        <v>284</v>
      </c>
      <c r="H100" s="26">
        <v>320</v>
      </c>
      <c r="I100" s="26">
        <v>302</v>
      </c>
      <c r="J100" s="26">
        <v>273.52</v>
      </c>
      <c r="K100" s="26"/>
      <c r="L100" s="26"/>
      <c r="M100" s="18" t="s">
        <v>82</v>
      </c>
      <c r="N100" s="26">
        <v>320</v>
      </c>
      <c r="O100" s="18" t="s">
        <v>82</v>
      </c>
      <c r="P100" s="26">
        <v>302</v>
      </c>
      <c r="Q100" s="26"/>
      <c r="R100" s="26">
        <v>273.52</v>
      </c>
      <c r="S100" s="18" t="s">
        <v>72</v>
      </c>
      <c r="T100" s="26"/>
      <c r="U100" s="17" t="s">
        <v>285</v>
      </c>
    </row>
    <row r="101" s="4" customFormat="true" ht="36" spans="1:21">
      <c r="A101" s="16">
        <f>SUBTOTAL(103,$B$6:B101)</f>
        <v>24</v>
      </c>
      <c r="B101" s="17" t="s">
        <v>286</v>
      </c>
      <c r="C101" s="17" t="s">
        <v>287</v>
      </c>
      <c r="D101" s="18" t="s">
        <v>29</v>
      </c>
      <c r="E101" s="18" t="s">
        <v>28</v>
      </c>
      <c r="F101" s="18" t="s">
        <v>288</v>
      </c>
      <c r="G101" s="18" t="s">
        <v>289</v>
      </c>
      <c r="H101" s="26">
        <v>144</v>
      </c>
      <c r="I101" s="26">
        <v>130</v>
      </c>
      <c r="J101" s="26">
        <v>127.76</v>
      </c>
      <c r="K101" s="26"/>
      <c r="L101" s="26"/>
      <c r="M101" s="18" t="s">
        <v>32</v>
      </c>
      <c r="N101" s="26">
        <v>144</v>
      </c>
      <c r="O101" s="18" t="s">
        <v>32</v>
      </c>
      <c r="P101" s="26">
        <v>130</v>
      </c>
      <c r="Q101" s="26">
        <v>50.63</v>
      </c>
      <c r="R101" s="26">
        <v>77.13</v>
      </c>
      <c r="S101" s="18" t="s">
        <v>67</v>
      </c>
      <c r="T101" s="50"/>
      <c r="U101" s="51"/>
    </row>
    <row r="102" spans="1:21">
      <c r="A102" s="16">
        <f>SUBTOTAL(103,$B$6:B102)</f>
        <v>25</v>
      </c>
      <c r="B102" s="20" t="s">
        <v>290</v>
      </c>
      <c r="C102" s="17" t="s">
        <v>291</v>
      </c>
      <c r="D102" s="18" t="s">
        <v>28</v>
      </c>
      <c r="E102" s="18" t="s">
        <v>29</v>
      </c>
      <c r="F102" s="18" t="s">
        <v>292</v>
      </c>
      <c r="G102" s="18" t="s">
        <v>254</v>
      </c>
      <c r="H102" s="26">
        <v>887</v>
      </c>
      <c r="I102" s="26">
        <v>602.26</v>
      </c>
      <c r="J102" s="26">
        <v>663.06</v>
      </c>
      <c r="K102" s="26">
        <v>607.76</v>
      </c>
      <c r="L102" s="26">
        <v>635.57</v>
      </c>
      <c r="M102" s="18" t="s">
        <v>32</v>
      </c>
      <c r="N102" s="26">
        <v>887</v>
      </c>
      <c r="O102" s="19" t="s">
        <v>82</v>
      </c>
      <c r="P102" s="25">
        <v>441.68</v>
      </c>
      <c r="Q102" s="26">
        <v>602.26</v>
      </c>
      <c r="R102" s="26">
        <f>L102-Q102</f>
        <v>33.3100000000001</v>
      </c>
      <c r="S102" s="18" t="s">
        <v>129</v>
      </c>
      <c r="T102" s="26">
        <f>L102-P102-P103</f>
        <v>33.31</v>
      </c>
      <c r="U102" s="17" t="s">
        <v>293</v>
      </c>
    </row>
    <row r="103" spans="1:21">
      <c r="A103" s="16">
        <f>SUBTOTAL(103,$B$6:B103)</f>
        <v>25</v>
      </c>
      <c r="B103" s="20"/>
      <c r="C103" s="17"/>
      <c r="D103" s="18"/>
      <c r="E103" s="18"/>
      <c r="F103" s="18"/>
      <c r="G103" s="18"/>
      <c r="H103" s="26"/>
      <c r="I103" s="26"/>
      <c r="J103" s="26"/>
      <c r="K103" s="26"/>
      <c r="L103" s="26"/>
      <c r="M103" s="18"/>
      <c r="N103" s="26"/>
      <c r="O103" s="19" t="s">
        <v>32</v>
      </c>
      <c r="P103" s="25">
        <v>160.58</v>
      </c>
      <c r="Q103" s="26"/>
      <c r="R103" s="26"/>
      <c r="S103" s="18"/>
      <c r="T103" s="26"/>
      <c r="U103" s="17"/>
    </row>
    <row r="104" spans="1:21">
      <c r="A104" s="16">
        <f>SUBTOTAL(103,$B$6:B104)</f>
        <v>25</v>
      </c>
      <c r="B104" s="20"/>
      <c r="C104" s="17" t="s">
        <v>294</v>
      </c>
      <c r="D104" s="18" t="s">
        <v>28</v>
      </c>
      <c r="E104" s="18" t="s">
        <v>29</v>
      </c>
      <c r="F104" s="18" t="s">
        <v>295</v>
      </c>
      <c r="G104" s="18" t="s">
        <v>296</v>
      </c>
      <c r="H104" s="26">
        <v>877</v>
      </c>
      <c r="I104" s="26">
        <v>460.67</v>
      </c>
      <c r="J104" s="26">
        <v>720.04</v>
      </c>
      <c r="K104" s="26">
        <v>456.1</v>
      </c>
      <c r="L104" s="26">
        <v>485.67</v>
      </c>
      <c r="M104" s="18" t="s">
        <v>32</v>
      </c>
      <c r="N104" s="26">
        <v>887</v>
      </c>
      <c r="O104" s="19" t="s">
        <v>82</v>
      </c>
      <c r="P104" s="25">
        <v>458.84</v>
      </c>
      <c r="Q104" s="25">
        <v>460.67</v>
      </c>
      <c r="R104" s="25">
        <v>22.8</v>
      </c>
      <c r="S104" s="18" t="s">
        <v>129</v>
      </c>
      <c r="T104" s="25">
        <v>25</v>
      </c>
      <c r="U104" s="17" t="s">
        <v>297</v>
      </c>
    </row>
    <row r="105" spans="1:21">
      <c r="A105" s="16">
        <f>SUBTOTAL(103,$B$6:B105)</f>
        <v>25</v>
      </c>
      <c r="B105" s="20"/>
      <c r="C105" s="17"/>
      <c r="D105" s="18"/>
      <c r="E105" s="18"/>
      <c r="F105" s="18"/>
      <c r="G105" s="18"/>
      <c r="H105" s="26"/>
      <c r="I105" s="26"/>
      <c r="J105" s="26"/>
      <c r="K105" s="26"/>
      <c r="L105" s="26"/>
      <c r="M105" s="18"/>
      <c r="N105" s="26"/>
      <c r="O105" s="19" t="s">
        <v>32</v>
      </c>
      <c r="P105" s="25">
        <v>1.83</v>
      </c>
      <c r="Q105" s="25"/>
      <c r="R105" s="25">
        <v>2.2</v>
      </c>
      <c r="S105" s="18" t="s">
        <v>33</v>
      </c>
      <c r="T105" s="25"/>
      <c r="U105" s="17"/>
    </row>
    <row r="106" spans="1:21">
      <c r="A106" s="16">
        <f>SUBTOTAL(103,$B$6:B106)</f>
        <v>25</v>
      </c>
      <c r="B106" s="20"/>
      <c r="C106" s="17" t="s">
        <v>298</v>
      </c>
      <c r="D106" s="18" t="s">
        <v>28</v>
      </c>
      <c r="E106" s="18" t="s">
        <v>29</v>
      </c>
      <c r="F106" s="18" t="s">
        <v>299</v>
      </c>
      <c r="G106" s="18" t="s">
        <v>296</v>
      </c>
      <c r="H106" s="26">
        <v>1088</v>
      </c>
      <c r="I106" s="26">
        <v>474.42</v>
      </c>
      <c r="J106" s="26">
        <v>927.76</v>
      </c>
      <c r="K106" s="26">
        <v>462.83</v>
      </c>
      <c r="L106" s="26">
        <v>499.78</v>
      </c>
      <c r="M106" s="18" t="s">
        <v>32</v>
      </c>
      <c r="N106" s="26">
        <v>1088</v>
      </c>
      <c r="O106" s="19" t="s">
        <v>82</v>
      </c>
      <c r="P106" s="25">
        <v>457</v>
      </c>
      <c r="Q106" s="25">
        <v>474.42</v>
      </c>
      <c r="R106" s="25">
        <v>23.14</v>
      </c>
      <c r="S106" s="18" t="s">
        <v>129</v>
      </c>
      <c r="T106" s="25">
        <f t="shared" ref="T106:T110" si="7">L106-I106</f>
        <v>25.36</v>
      </c>
      <c r="U106" s="17" t="s">
        <v>297</v>
      </c>
    </row>
    <row r="107" spans="1:21">
      <c r="A107" s="16">
        <f>SUBTOTAL(103,$B$6:B107)</f>
        <v>25</v>
      </c>
      <c r="B107" s="20"/>
      <c r="C107" s="17"/>
      <c r="D107" s="18"/>
      <c r="E107" s="18"/>
      <c r="F107" s="18"/>
      <c r="G107" s="18"/>
      <c r="H107" s="26"/>
      <c r="I107" s="26"/>
      <c r="J107" s="26"/>
      <c r="K107" s="26"/>
      <c r="L107" s="26"/>
      <c r="M107" s="18"/>
      <c r="N107" s="26"/>
      <c r="O107" s="19" t="s">
        <v>32</v>
      </c>
      <c r="P107" s="25">
        <v>17.42</v>
      </c>
      <c r="Q107" s="25"/>
      <c r="R107" s="25">
        <v>2.22</v>
      </c>
      <c r="S107" s="18" t="s">
        <v>33</v>
      </c>
      <c r="T107" s="25"/>
      <c r="U107" s="17"/>
    </row>
    <row r="108" spans="1:21">
      <c r="A108" s="16">
        <f>SUBTOTAL(103,$B$6:B108)</f>
        <v>25</v>
      </c>
      <c r="B108" s="20"/>
      <c r="C108" s="17" t="s">
        <v>300</v>
      </c>
      <c r="D108" s="18" t="s">
        <v>28</v>
      </c>
      <c r="E108" s="18" t="s">
        <v>29</v>
      </c>
      <c r="F108" s="18" t="s">
        <v>301</v>
      </c>
      <c r="G108" s="18" t="s">
        <v>296</v>
      </c>
      <c r="H108" s="26">
        <v>604</v>
      </c>
      <c r="I108" s="26">
        <v>476.23</v>
      </c>
      <c r="J108" s="26">
        <v>502.63</v>
      </c>
      <c r="K108" s="26">
        <v>481.98</v>
      </c>
      <c r="L108" s="26">
        <v>502.63</v>
      </c>
      <c r="M108" s="18" t="s">
        <v>32</v>
      </c>
      <c r="N108" s="26">
        <v>604</v>
      </c>
      <c r="O108" s="19" t="s">
        <v>82</v>
      </c>
      <c r="P108" s="25">
        <v>475.05</v>
      </c>
      <c r="Q108" s="25">
        <v>476.23</v>
      </c>
      <c r="R108" s="25">
        <v>24.09</v>
      </c>
      <c r="S108" s="18" t="s">
        <v>129</v>
      </c>
      <c r="T108" s="25">
        <f t="shared" si="7"/>
        <v>26.4</v>
      </c>
      <c r="U108" s="17" t="s">
        <v>297</v>
      </c>
    </row>
    <row r="109" spans="1:21">
      <c r="A109" s="16">
        <f>SUBTOTAL(103,$B$6:B109)</f>
        <v>25</v>
      </c>
      <c r="B109" s="20"/>
      <c r="C109" s="17"/>
      <c r="D109" s="18"/>
      <c r="E109" s="18"/>
      <c r="F109" s="18"/>
      <c r="G109" s="18"/>
      <c r="H109" s="26"/>
      <c r="I109" s="26"/>
      <c r="J109" s="26"/>
      <c r="K109" s="26"/>
      <c r="L109" s="26"/>
      <c r="M109" s="18"/>
      <c r="N109" s="26"/>
      <c r="O109" s="19" t="s">
        <v>32</v>
      </c>
      <c r="P109" s="25">
        <v>1.18</v>
      </c>
      <c r="Q109" s="25"/>
      <c r="R109" s="25">
        <v>2.31</v>
      </c>
      <c r="S109" s="18" t="s">
        <v>33</v>
      </c>
      <c r="T109" s="25"/>
      <c r="U109" s="17"/>
    </row>
    <row r="110" spans="1:21">
      <c r="A110" s="16">
        <f>SUBTOTAL(103,$B$6:B110)</f>
        <v>25</v>
      </c>
      <c r="B110" s="20"/>
      <c r="C110" s="17" t="s">
        <v>302</v>
      </c>
      <c r="D110" s="18" t="s">
        <v>28</v>
      </c>
      <c r="E110" s="18" t="s">
        <v>29</v>
      </c>
      <c r="F110" s="18" t="s">
        <v>303</v>
      </c>
      <c r="G110" s="18" t="s">
        <v>254</v>
      </c>
      <c r="H110" s="26">
        <v>699</v>
      </c>
      <c r="I110" s="26">
        <v>504.37</v>
      </c>
      <c r="J110" s="26">
        <v>565.03</v>
      </c>
      <c r="K110" s="26">
        <v>508.22</v>
      </c>
      <c r="L110" s="26">
        <v>532.22</v>
      </c>
      <c r="M110" s="18" t="s">
        <v>32</v>
      </c>
      <c r="N110" s="26">
        <v>699</v>
      </c>
      <c r="O110" s="19" t="s">
        <v>82</v>
      </c>
      <c r="P110" s="25">
        <v>462.21</v>
      </c>
      <c r="Q110" s="26">
        <v>504.37</v>
      </c>
      <c r="R110" s="25">
        <v>25.41</v>
      </c>
      <c r="S110" s="18" t="s">
        <v>129</v>
      </c>
      <c r="T110" s="26">
        <f t="shared" si="7"/>
        <v>27.85</v>
      </c>
      <c r="U110" s="17" t="s">
        <v>297</v>
      </c>
    </row>
    <row r="111" spans="1:21">
      <c r="A111" s="16">
        <f>SUBTOTAL(103,$B$6:B111)</f>
        <v>25</v>
      </c>
      <c r="B111" s="20"/>
      <c r="C111" s="17"/>
      <c r="D111" s="18"/>
      <c r="E111" s="18"/>
      <c r="F111" s="18"/>
      <c r="G111" s="18"/>
      <c r="H111" s="26"/>
      <c r="I111" s="26"/>
      <c r="J111" s="26"/>
      <c r="K111" s="26"/>
      <c r="L111" s="26"/>
      <c r="M111" s="18"/>
      <c r="N111" s="26"/>
      <c r="O111" s="19" t="s">
        <v>32</v>
      </c>
      <c r="P111" s="25">
        <v>42.16</v>
      </c>
      <c r="Q111" s="26"/>
      <c r="R111" s="25">
        <v>2.44</v>
      </c>
      <c r="S111" s="18" t="s">
        <v>33</v>
      </c>
      <c r="T111" s="26"/>
      <c r="U111" s="17"/>
    </row>
    <row r="112" spans="1:21">
      <c r="A112" s="16">
        <f>SUBTOTAL(103,$B$6:B112)</f>
        <v>25</v>
      </c>
      <c r="B112" s="20"/>
      <c r="C112" s="17" t="s">
        <v>304</v>
      </c>
      <c r="D112" s="18" t="s">
        <v>28</v>
      </c>
      <c r="E112" s="18" t="s">
        <v>29</v>
      </c>
      <c r="F112" s="18" t="s">
        <v>305</v>
      </c>
      <c r="G112" s="18" t="s">
        <v>254</v>
      </c>
      <c r="H112" s="26">
        <v>430</v>
      </c>
      <c r="I112" s="26">
        <v>265.6</v>
      </c>
      <c r="J112" s="26">
        <v>289.75</v>
      </c>
      <c r="K112" s="26">
        <v>267.77</v>
      </c>
      <c r="L112" s="26">
        <v>280.28</v>
      </c>
      <c r="M112" s="18" t="s">
        <v>32</v>
      </c>
      <c r="N112" s="26">
        <v>430</v>
      </c>
      <c r="O112" s="19" t="s">
        <v>82</v>
      </c>
      <c r="P112" s="25">
        <v>252.79</v>
      </c>
      <c r="Q112" s="25">
        <v>265.6</v>
      </c>
      <c r="R112" s="25">
        <v>13.39</v>
      </c>
      <c r="S112" s="18" t="s">
        <v>129</v>
      </c>
      <c r="T112" s="25">
        <f t="shared" ref="T112:T117" si="8">L112-I112</f>
        <v>14.6799999999999</v>
      </c>
      <c r="U112" s="17" t="s">
        <v>297</v>
      </c>
    </row>
    <row r="113" spans="1:21">
      <c r="A113" s="16">
        <f>SUBTOTAL(103,$B$6:B113)</f>
        <v>25</v>
      </c>
      <c r="B113" s="20"/>
      <c r="C113" s="17"/>
      <c r="D113" s="18"/>
      <c r="E113" s="18"/>
      <c r="F113" s="18"/>
      <c r="G113" s="18"/>
      <c r="H113" s="26"/>
      <c r="I113" s="26"/>
      <c r="J113" s="26"/>
      <c r="K113" s="26"/>
      <c r="L113" s="26"/>
      <c r="M113" s="18"/>
      <c r="N113" s="26"/>
      <c r="O113" s="19" t="s">
        <v>32</v>
      </c>
      <c r="P113" s="25">
        <v>12.81</v>
      </c>
      <c r="Q113" s="25"/>
      <c r="R113" s="25">
        <v>1.29</v>
      </c>
      <c r="S113" s="18" t="s">
        <v>33</v>
      </c>
      <c r="T113" s="25"/>
      <c r="U113" s="17"/>
    </row>
    <row r="114" s="4" customFormat="true" ht="24" spans="1:21">
      <c r="A114" s="16">
        <f>SUBTOTAL(103,$B$6:B114)</f>
        <v>25</v>
      </c>
      <c r="B114" s="20"/>
      <c r="C114" s="17" t="s">
        <v>306</v>
      </c>
      <c r="D114" s="18" t="s">
        <v>28</v>
      </c>
      <c r="E114" s="18" t="s">
        <v>29</v>
      </c>
      <c r="F114" s="18" t="s">
        <v>307</v>
      </c>
      <c r="G114" s="18" t="s">
        <v>308</v>
      </c>
      <c r="H114" s="26">
        <v>3390</v>
      </c>
      <c r="I114" s="26">
        <v>1985.99</v>
      </c>
      <c r="J114" s="26">
        <v>2353.72</v>
      </c>
      <c r="K114" s="26">
        <v>2168.16</v>
      </c>
      <c r="L114" s="26">
        <v>2272.17</v>
      </c>
      <c r="M114" s="18" t="s">
        <v>32</v>
      </c>
      <c r="N114" s="26">
        <v>3390</v>
      </c>
      <c r="O114" s="19" t="s">
        <v>32</v>
      </c>
      <c r="P114" s="25">
        <v>1985.99</v>
      </c>
      <c r="Q114" s="25">
        <f>1983.29+2.7</f>
        <v>1985.99</v>
      </c>
      <c r="R114" s="25">
        <v>286.18</v>
      </c>
      <c r="S114" s="18" t="s">
        <v>33</v>
      </c>
      <c r="T114" s="25">
        <f t="shared" si="8"/>
        <v>286.18</v>
      </c>
      <c r="U114" s="17" t="s">
        <v>309</v>
      </c>
    </row>
    <row r="115" s="4" customFormat="true" spans="1:21">
      <c r="A115" s="16">
        <f>SUBTOTAL(103,$B$6:B115)</f>
        <v>25</v>
      </c>
      <c r="B115" s="20"/>
      <c r="C115" s="17" t="s">
        <v>310</v>
      </c>
      <c r="D115" s="18" t="s">
        <v>28</v>
      </c>
      <c r="E115" s="18" t="s">
        <v>29</v>
      </c>
      <c r="F115" s="18" t="s">
        <v>311</v>
      </c>
      <c r="G115" s="18" t="s">
        <v>312</v>
      </c>
      <c r="H115" s="26">
        <v>2490</v>
      </c>
      <c r="I115" s="26">
        <v>1781.1</v>
      </c>
      <c r="J115" s="26">
        <v>2065.27</v>
      </c>
      <c r="K115" s="26">
        <v>1887.85</v>
      </c>
      <c r="L115" s="26">
        <f>1974.29+2.35</f>
        <v>1976.64</v>
      </c>
      <c r="M115" s="18" t="s">
        <v>66</v>
      </c>
      <c r="N115" s="25">
        <v>1871</v>
      </c>
      <c r="O115" s="19" t="s">
        <v>66</v>
      </c>
      <c r="P115" s="25">
        <v>1781.1</v>
      </c>
      <c r="Q115" s="25">
        <v>1781.1</v>
      </c>
      <c r="R115" s="25">
        <v>193.19</v>
      </c>
      <c r="S115" s="18" t="s">
        <v>33</v>
      </c>
      <c r="T115" s="25">
        <v>193.19</v>
      </c>
      <c r="U115" s="17" t="s">
        <v>309</v>
      </c>
    </row>
    <row r="116" s="4" customFormat="true" spans="1:21">
      <c r="A116" s="16">
        <f>SUBTOTAL(103,$B$6:B116)</f>
        <v>25</v>
      </c>
      <c r="B116" s="20"/>
      <c r="C116" s="17"/>
      <c r="D116" s="18"/>
      <c r="E116" s="18"/>
      <c r="F116" s="18"/>
      <c r="G116" s="18"/>
      <c r="H116" s="26"/>
      <c r="I116" s="26"/>
      <c r="J116" s="26"/>
      <c r="K116" s="26"/>
      <c r="L116" s="26"/>
      <c r="M116" s="18" t="s">
        <v>32</v>
      </c>
      <c r="N116" s="25">
        <v>619</v>
      </c>
      <c r="O116" s="19"/>
      <c r="P116" s="25"/>
      <c r="Q116" s="25"/>
      <c r="R116" s="25"/>
      <c r="S116" s="18"/>
      <c r="T116" s="25"/>
      <c r="U116" s="17"/>
    </row>
    <row r="117" ht="17" customHeight="true" spans="1:21">
      <c r="A117" s="16">
        <f>SUBTOTAL(103,$B$6:B117)</f>
        <v>25</v>
      </c>
      <c r="B117" s="20"/>
      <c r="C117" s="17" t="s">
        <v>313</v>
      </c>
      <c r="D117" s="19" t="s">
        <v>28</v>
      </c>
      <c r="E117" s="19" t="s">
        <v>29</v>
      </c>
      <c r="F117" s="18" t="s">
        <v>314</v>
      </c>
      <c r="G117" s="18" t="s">
        <v>315</v>
      </c>
      <c r="H117" s="25">
        <v>1548</v>
      </c>
      <c r="I117" s="25">
        <v>1091.12</v>
      </c>
      <c r="J117" s="25">
        <v>1152.12</v>
      </c>
      <c r="K117" s="25">
        <v>1156.63</v>
      </c>
      <c r="L117" s="25">
        <v>1209.27</v>
      </c>
      <c r="M117" s="19" t="s">
        <v>32</v>
      </c>
      <c r="N117" s="25">
        <v>1548</v>
      </c>
      <c r="O117" s="19" t="s">
        <v>32</v>
      </c>
      <c r="P117" s="25">
        <v>1091.12</v>
      </c>
      <c r="Q117" s="25">
        <f>1038.48+11.56+20.92+3+2.01+3.29+10.42</f>
        <v>1089.68</v>
      </c>
      <c r="R117" s="25">
        <v>118.15</v>
      </c>
      <c r="S117" s="18" t="s">
        <v>33</v>
      </c>
      <c r="T117" s="25">
        <f t="shared" si="8"/>
        <v>118.15</v>
      </c>
      <c r="U117" s="17" t="s">
        <v>316</v>
      </c>
    </row>
    <row r="118" ht="21" customHeight="true" spans="1:21">
      <c r="A118" s="16">
        <f>SUBTOTAL(103,$B$6:B118)</f>
        <v>25</v>
      </c>
      <c r="B118" s="20"/>
      <c r="C118" s="17"/>
      <c r="D118" s="19"/>
      <c r="E118" s="19"/>
      <c r="F118" s="18"/>
      <c r="G118" s="18"/>
      <c r="H118" s="25"/>
      <c r="I118" s="25"/>
      <c r="J118" s="25"/>
      <c r="K118" s="25"/>
      <c r="L118" s="25"/>
      <c r="M118" s="19"/>
      <c r="N118" s="25"/>
      <c r="O118" s="19" t="s">
        <v>82</v>
      </c>
      <c r="P118" s="25"/>
      <c r="Q118" s="25"/>
      <c r="R118" s="25">
        <v>1.44</v>
      </c>
      <c r="S118" s="18" t="s">
        <v>78</v>
      </c>
      <c r="T118" s="25"/>
      <c r="U118" s="17"/>
    </row>
    <row r="119" s="4" customFormat="true" ht="27" customHeight="true" spans="1:21">
      <c r="A119" s="16">
        <f>SUBTOTAL(103,$B$6:B119)</f>
        <v>25</v>
      </c>
      <c r="B119" s="20"/>
      <c r="C119" s="17" t="s">
        <v>317</v>
      </c>
      <c r="D119" s="18" t="s">
        <v>28</v>
      </c>
      <c r="E119" s="18" t="s">
        <v>29</v>
      </c>
      <c r="F119" s="18" t="s">
        <v>318</v>
      </c>
      <c r="G119" s="18" t="s">
        <v>319</v>
      </c>
      <c r="H119" s="25">
        <v>881</v>
      </c>
      <c r="I119" s="25">
        <v>512.43</v>
      </c>
      <c r="J119" s="25">
        <v>589.96</v>
      </c>
      <c r="K119" s="25">
        <v>524.63</v>
      </c>
      <c r="L119" s="25">
        <v>562.05</v>
      </c>
      <c r="M119" s="19" t="s">
        <v>32</v>
      </c>
      <c r="N119" s="25">
        <v>881</v>
      </c>
      <c r="O119" s="19" t="s">
        <v>32</v>
      </c>
      <c r="P119" s="25">
        <v>512.43</v>
      </c>
      <c r="Q119" s="25">
        <v>512.43</v>
      </c>
      <c r="R119" s="25">
        <f t="shared" ref="R119:R124" si="9">L119-Q119</f>
        <v>49.62</v>
      </c>
      <c r="S119" s="18" t="s">
        <v>33</v>
      </c>
      <c r="T119" s="25">
        <f>L119-I119</f>
        <v>49.62</v>
      </c>
      <c r="U119" s="17" t="s">
        <v>320</v>
      </c>
    </row>
    <row r="120" spans="1:21">
      <c r="A120" s="16">
        <f>SUBTOTAL(103,$B$6:B120)</f>
        <v>25</v>
      </c>
      <c r="B120" s="20"/>
      <c r="C120" s="17" t="s">
        <v>321</v>
      </c>
      <c r="D120" s="18" t="s">
        <v>28</v>
      </c>
      <c r="E120" s="18" t="s">
        <v>28</v>
      </c>
      <c r="F120" s="18" t="s">
        <v>322</v>
      </c>
      <c r="G120" s="18" t="s">
        <v>308</v>
      </c>
      <c r="H120" s="26">
        <v>2858</v>
      </c>
      <c r="I120" s="26">
        <v>1719.19</v>
      </c>
      <c r="J120" s="26">
        <v>2394.14</v>
      </c>
      <c r="K120" s="26"/>
      <c r="L120" s="26"/>
      <c r="M120" s="18" t="s">
        <v>32</v>
      </c>
      <c r="N120" s="26">
        <v>2858</v>
      </c>
      <c r="O120" s="19" t="s">
        <v>66</v>
      </c>
      <c r="P120" s="25">
        <v>1715</v>
      </c>
      <c r="Q120" s="25">
        <v>1719.19</v>
      </c>
      <c r="R120" s="25">
        <v>674.95</v>
      </c>
      <c r="S120" s="19" t="s">
        <v>72</v>
      </c>
      <c r="T120" s="25">
        <f>J120-P120-P121</f>
        <v>674.95</v>
      </c>
      <c r="U120" s="17" t="s">
        <v>309</v>
      </c>
    </row>
    <row r="121" spans="1:21">
      <c r="A121" s="16">
        <f>SUBTOTAL(103,$B$6:B121)</f>
        <v>25</v>
      </c>
      <c r="B121" s="20"/>
      <c r="C121" s="17"/>
      <c r="D121" s="18"/>
      <c r="E121" s="18"/>
      <c r="F121" s="18"/>
      <c r="G121" s="18"/>
      <c r="H121" s="26"/>
      <c r="I121" s="26"/>
      <c r="J121" s="26"/>
      <c r="K121" s="26"/>
      <c r="L121" s="26"/>
      <c r="M121" s="18"/>
      <c r="N121" s="26"/>
      <c r="O121" s="19" t="s">
        <v>32</v>
      </c>
      <c r="P121" s="25">
        <v>4.19</v>
      </c>
      <c r="Q121" s="25"/>
      <c r="R121" s="25"/>
      <c r="S121" s="19"/>
      <c r="T121" s="25"/>
      <c r="U121" s="17"/>
    </row>
    <row r="122" spans="1:21">
      <c r="A122" s="16">
        <f>SUBTOTAL(103,$B$6:B122)</f>
        <v>25</v>
      </c>
      <c r="B122" s="20"/>
      <c r="C122" s="17" t="s">
        <v>323</v>
      </c>
      <c r="D122" s="18" t="s">
        <v>28</v>
      </c>
      <c r="E122" s="18" t="s">
        <v>29</v>
      </c>
      <c r="F122" s="18" t="s">
        <v>324</v>
      </c>
      <c r="G122" s="18" t="s">
        <v>266</v>
      </c>
      <c r="H122" s="26">
        <v>1024</v>
      </c>
      <c r="I122" s="26">
        <v>842.12</v>
      </c>
      <c r="J122" s="26">
        <v>736.93</v>
      </c>
      <c r="K122" s="26">
        <v>819.35</v>
      </c>
      <c r="L122" s="26">
        <v>866.71</v>
      </c>
      <c r="M122" s="18" t="s">
        <v>32</v>
      </c>
      <c r="N122" s="26">
        <v>1024</v>
      </c>
      <c r="O122" s="19" t="s">
        <v>66</v>
      </c>
      <c r="P122" s="25">
        <v>614</v>
      </c>
      <c r="Q122" s="25">
        <v>842.12</v>
      </c>
      <c r="R122" s="25">
        <f t="shared" si="9"/>
        <v>24.59</v>
      </c>
      <c r="S122" s="19" t="s">
        <v>33</v>
      </c>
      <c r="T122" s="25">
        <v>24.59</v>
      </c>
      <c r="U122" s="17" t="s">
        <v>325</v>
      </c>
    </row>
    <row r="123" ht="23" customHeight="true" spans="1:21">
      <c r="A123" s="16">
        <f>SUBTOTAL(103,$B$6:B123)</f>
        <v>25</v>
      </c>
      <c r="B123" s="20"/>
      <c r="C123" s="17"/>
      <c r="D123" s="18"/>
      <c r="E123" s="18"/>
      <c r="F123" s="18"/>
      <c r="G123" s="18"/>
      <c r="H123" s="26"/>
      <c r="I123" s="26"/>
      <c r="J123" s="26"/>
      <c r="K123" s="26"/>
      <c r="L123" s="26"/>
      <c r="M123" s="18"/>
      <c r="N123" s="26"/>
      <c r="O123" s="19" t="s">
        <v>32</v>
      </c>
      <c r="P123" s="25">
        <f>1.35+223.56+3.21</f>
        <v>228.12</v>
      </c>
      <c r="Q123" s="25"/>
      <c r="R123" s="25"/>
      <c r="S123" s="19"/>
      <c r="T123" s="25"/>
      <c r="U123" s="17"/>
    </row>
    <row r="124" ht="21" customHeight="true" spans="1:21">
      <c r="A124" s="16">
        <f>SUBTOTAL(103,$B$6:B124)</f>
        <v>25</v>
      </c>
      <c r="B124" s="20"/>
      <c r="C124" s="17" t="s">
        <v>326</v>
      </c>
      <c r="D124" s="18" t="s">
        <v>28</v>
      </c>
      <c r="E124" s="18" t="s">
        <v>29</v>
      </c>
      <c r="F124" s="18" t="s">
        <v>327</v>
      </c>
      <c r="G124" s="18" t="s">
        <v>328</v>
      </c>
      <c r="H124" s="26">
        <v>739</v>
      </c>
      <c r="I124" s="26">
        <v>450.85</v>
      </c>
      <c r="J124" s="26">
        <v>621.17</v>
      </c>
      <c r="K124" s="26">
        <v>612.85</v>
      </c>
      <c r="L124" s="26">
        <v>647.07</v>
      </c>
      <c r="M124" s="18" t="s">
        <v>32</v>
      </c>
      <c r="N124" s="26">
        <v>739</v>
      </c>
      <c r="O124" s="19" t="s">
        <v>66</v>
      </c>
      <c r="P124" s="25">
        <v>443</v>
      </c>
      <c r="Q124" s="25">
        <v>450.83</v>
      </c>
      <c r="R124" s="25">
        <f t="shared" si="9"/>
        <v>196.24</v>
      </c>
      <c r="S124" s="19" t="s">
        <v>33</v>
      </c>
      <c r="T124" s="25">
        <v>196.22</v>
      </c>
      <c r="U124" s="17" t="s">
        <v>329</v>
      </c>
    </row>
    <row r="125" ht="16" customHeight="true" spans="1:21">
      <c r="A125" s="16">
        <f>SUBTOTAL(103,$B$6:B125)</f>
        <v>25</v>
      </c>
      <c r="B125" s="20"/>
      <c r="C125" s="17"/>
      <c r="D125" s="18"/>
      <c r="E125" s="18"/>
      <c r="F125" s="18"/>
      <c r="G125" s="18"/>
      <c r="H125" s="26"/>
      <c r="I125" s="26"/>
      <c r="J125" s="26"/>
      <c r="K125" s="26"/>
      <c r="L125" s="26"/>
      <c r="M125" s="18"/>
      <c r="N125" s="26"/>
      <c r="O125" s="19" t="s">
        <v>32</v>
      </c>
      <c r="P125" s="25">
        <v>7.85</v>
      </c>
      <c r="Q125" s="25"/>
      <c r="R125" s="25"/>
      <c r="S125" s="19"/>
      <c r="T125" s="25"/>
      <c r="U125" s="17"/>
    </row>
    <row r="126" spans="1:21">
      <c r="A126" s="16">
        <f>SUBTOTAL(103,$B$6:B126)</f>
        <v>25</v>
      </c>
      <c r="B126" s="20"/>
      <c r="C126" s="17" t="s">
        <v>330</v>
      </c>
      <c r="D126" s="18" t="s">
        <v>28</v>
      </c>
      <c r="E126" s="18" t="s">
        <v>28</v>
      </c>
      <c r="F126" s="18" t="s">
        <v>331</v>
      </c>
      <c r="G126" s="18" t="s">
        <v>332</v>
      </c>
      <c r="H126" s="26">
        <v>2391</v>
      </c>
      <c r="I126" s="26">
        <v>1438.29</v>
      </c>
      <c r="J126" s="26">
        <v>1934.03</v>
      </c>
      <c r="K126" s="26"/>
      <c r="L126" s="26"/>
      <c r="M126" s="18" t="s">
        <v>32</v>
      </c>
      <c r="N126" s="26">
        <v>2391</v>
      </c>
      <c r="O126" s="19" t="s">
        <v>66</v>
      </c>
      <c r="P126" s="25">
        <v>1286</v>
      </c>
      <c r="Q126" s="26">
        <v>1438.29</v>
      </c>
      <c r="R126" s="26">
        <f>J126-Q126</f>
        <v>495.74</v>
      </c>
      <c r="S126" s="18" t="s">
        <v>72</v>
      </c>
      <c r="T126" s="26">
        <f>J126-I126</f>
        <v>495.74</v>
      </c>
      <c r="U126" s="17" t="s">
        <v>333</v>
      </c>
    </row>
    <row r="127" spans="1:21">
      <c r="A127" s="16">
        <f>SUBTOTAL(103,$B$6:B127)</f>
        <v>25</v>
      </c>
      <c r="B127" s="20"/>
      <c r="C127" s="17"/>
      <c r="D127" s="18"/>
      <c r="E127" s="18"/>
      <c r="F127" s="18"/>
      <c r="G127" s="18"/>
      <c r="H127" s="26"/>
      <c r="I127" s="26"/>
      <c r="J127" s="26"/>
      <c r="K127" s="26"/>
      <c r="L127" s="26"/>
      <c r="M127" s="18"/>
      <c r="N127" s="26"/>
      <c r="O127" s="19" t="s">
        <v>82</v>
      </c>
      <c r="P127" s="25">
        <v>149</v>
      </c>
      <c r="Q127" s="26"/>
      <c r="R127" s="26"/>
      <c r="S127" s="18"/>
      <c r="T127" s="26"/>
      <c r="U127" s="17"/>
    </row>
    <row r="128" ht="34" customHeight="true" spans="1:21">
      <c r="A128" s="16">
        <f>SUBTOTAL(103,$B$6:B128)</f>
        <v>25</v>
      </c>
      <c r="B128" s="20"/>
      <c r="C128" s="17"/>
      <c r="D128" s="18"/>
      <c r="E128" s="18"/>
      <c r="F128" s="18"/>
      <c r="G128" s="18"/>
      <c r="H128" s="26"/>
      <c r="I128" s="26"/>
      <c r="J128" s="26"/>
      <c r="K128" s="26"/>
      <c r="L128" s="26"/>
      <c r="M128" s="18"/>
      <c r="N128" s="26"/>
      <c r="O128" s="19" t="s">
        <v>32</v>
      </c>
      <c r="P128" s="25">
        <v>3.29</v>
      </c>
      <c r="Q128" s="26"/>
      <c r="R128" s="26"/>
      <c r="S128" s="18"/>
      <c r="T128" s="26"/>
      <c r="U128" s="17"/>
    </row>
    <row r="129" ht="59" customHeight="true" spans="1:21">
      <c r="A129" s="16">
        <f>SUBTOTAL(103,$B$6:B129)</f>
        <v>25</v>
      </c>
      <c r="B129" s="20"/>
      <c r="C129" s="17" t="s">
        <v>334</v>
      </c>
      <c r="D129" s="19" t="s">
        <v>29</v>
      </c>
      <c r="E129" s="18" t="s">
        <v>28</v>
      </c>
      <c r="F129" s="18" t="s">
        <v>335</v>
      </c>
      <c r="G129" s="18" t="s">
        <v>336</v>
      </c>
      <c r="H129" s="26">
        <v>25889</v>
      </c>
      <c r="I129" s="26"/>
      <c r="J129" s="26"/>
      <c r="K129" s="26"/>
      <c r="L129" s="26"/>
      <c r="M129" s="18"/>
      <c r="N129" s="26"/>
      <c r="O129" s="19"/>
      <c r="P129" s="25"/>
      <c r="Q129" s="26"/>
      <c r="R129" s="26"/>
      <c r="S129" s="18"/>
      <c r="T129" s="26"/>
      <c r="U129" s="17" t="s">
        <v>337</v>
      </c>
    </row>
    <row r="130" ht="36" spans="1:21">
      <c r="A130" s="16">
        <f>SUBTOTAL(103,$B$6:B130)</f>
        <v>25</v>
      </c>
      <c r="B130" s="20"/>
      <c r="C130" s="17" t="s">
        <v>338</v>
      </c>
      <c r="D130" s="19" t="s">
        <v>29</v>
      </c>
      <c r="E130" s="18" t="s">
        <v>28</v>
      </c>
      <c r="F130" s="18" t="s">
        <v>339</v>
      </c>
      <c r="G130" s="18" t="s">
        <v>340</v>
      </c>
      <c r="H130" s="26">
        <v>2133.5</v>
      </c>
      <c r="I130" s="26"/>
      <c r="J130" s="26"/>
      <c r="K130" s="26"/>
      <c r="L130" s="26"/>
      <c r="M130" s="18"/>
      <c r="N130" s="26"/>
      <c r="O130" s="19"/>
      <c r="P130" s="25"/>
      <c r="Q130" s="26"/>
      <c r="R130" s="26"/>
      <c r="S130" s="18"/>
      <c r="T130" s="26"/>
      <c r="U130" s="17" t="s">
        <v>341</v>
      </c>
    </row>
    <row r="131" ht="72" spans="1:21">
      <c r="A131" s="16">
        <f>SUBTOTAL(103,$B$6:B131)</f>
        <v>25</v>
      </c>
      <c r="B131" s="20"/>
      <c r="C131" s="17" t="s">
        <v>342</v>
      </c>
      <c r="D131" s="19" t="s">
        <v>29</v>
      </c>
      <c r="E131" s="18" t="s">
        <v>28</v>
      </c>
      <c r="F131" s="18" t="s">
        <v>343</v>
      </c>
      <c r="G131" s="18" t="s">
        <v>289</v>
      </c>
      <c r="H131" s="26">
        <v>2526</v>
      </c>
      <c r="I131" s="26"/>
      <c r="J131" s="26"/>
      <c r="K131" s="26"/>
      <c r="L131" s="26"/>
      <c r="M131" s="18"/>
      <c r="N131" s="26"/>
      <c r="O131" s="19"/>
      <c r="P131" s="25"/>
      <c r="Q131" s="26"/>
      <c r="R131" s="26"/>
      <c r="S131" s="18"/>
      <c r="T131" s="26"/>
      <c r="U131" s="17" t="s">
        <v>344</v>
      </c>
    </row>
    <row r="132" ht="54" customHeight="true" spans="1:21">
      <c r="A132" s="16">
        <f>SUBTOTAL(103,$B$6:B132)</f>
        <v>25</v>
      </c>
      <c r="B132" s="20"/>
      <c r="C132" s="17" t="s">
        <v>345</v>
      </c>
      <c r="D132" s="19" t="s">
        <v>28</v>
      </c>
      <c r="E132" s="18" t="s">
        <v>29</v>
      </c>
      <c r="F132" s="18" t="s">
        <v>346</v>
      </c>
      <c r="G132" s="18" t="s">
        <v>347</v>
      </c>
      <c r="H132" s="26">
        <v>689</v>
      </c>
      <c r="I132" s="26">
        <v>223.82</v>
      </c>
      <c r="J132" s="26">
        <v>330.83</v>
      </c>
      <c r="K132" s="26">
        <v>341.93</v>
      </c>
      <c r="L132" s="26"/>
      <c r="M132" s="18" t="s">
        <v>32</v>
      </c>
      <c r="N132" s="26">
        <v>689</v>
      </c>
      <c r="O132" s="19" t="s">
        <v>32</v>
      </c>
      <c r="P132" s="25">
        <v>700.64</v>
      </c>
      <c r="Q132" s="26">
        <v>223.82</v>
      </c>
      <c r="R132" s="26">
        <v>143.24</v>
      </c>
      <c r="S132" s="18" t="s">
        <v>78</v>
      </c>
      <c r="T132" s="26">
        <v>143.24</v>
      </c>
      <c r="U132" s="17" t="s">
        <v>348</v>
      </c>
    </row>
    <row r="133" ht="52" customHeight="true" spans="1:21">
      <c r="A133" s="16">
        <f>SUBTOTAL(103,$B$6:B133)</f>
        <v>25</v>
      </c>
      <c r="B133" s="20"/>
      <c r="C133" s="17" t="s">
        <v>349</v>
      </c>
      <c r="D133" s="19" t="s">
        <v>28</v>
      </c>
      <c r="E133" s="18" t="s">
        <v>29</v>
      </c>
      <c r="F133" s="18" t="s">
        <v>350</v>
      </c>
      <c r="G133" s="18" t="s">
        <v>351</v>
      </c>
      <c r="H133" s="26">
        <v>80</v>
      </c>
      <c r="I133" s="26">
        <v>66.72</v>
      </c>
      <c r="J133" s="26">
        <v>77.51</v>
      </c>
      <c r="K133" s="26">
        <v>77.03</v>
      </c>
      <c r="L133" s="26">
        <v>82.13</v>
      </c>
      <c r="M133" s="18" t="s">
        <v>32</v>
      </c>
      <c r="N133" s="26">
        <v>80</v>
      </c>
      <c r="O133" s="19" t="s">
        <v>32</v>
      </c>
      <c r="P133" s="25">
        <v>66.72</v>
      </c>
      <c r="Q133" s="26">
        <v>66.72</v>
      </c>
      <c r="R133" s="26">
        <f t="shared" ref="R133:R135" si="10">L133-Q133</f>
        <v>15.41</v>
      </c>
      <c r="S133" s="18" t="s">
        <v>33</v>
      </c>
      <c r="T133" s="26">
        <v>15.41</v>
      </c>
      <c r="U133" s="17" t="s">
        <v>352</v>
      </c>
    </row>
    <row r="134" ht="44" customHeight="true" spans="1:21">
      <c r="A134" s="16">
        <f>SUBTOTAL(103,$B$6:B134)</f>
        <v>25</v>
      </c>
      <c r="B134" s="20"/>
      <c r="C134" s="17" t="s">
        <v>353</v>
      </c>
      <c r="D134" s="19" t="s">
        <v>28</v>
      </c>
      <c r="E134" s="18" t="s">
        <v>29</v>
      </c>
      <c r="F134" s="18" t="s">
        <v>354</v>
      </c>
      <c r="G134" s="18" t="s">
        <v>351</v>
      </c>
      <c r="H134" s="26">
        <v>89</v>
      </c>
      <c r="I134" s="26">
        <v>65.36</v>
      </c>
      <c r="J134" s="26">
        <v>82.87</v>
      </c>
      <c r="K134" s="26">
        <v>77.2</v>
      </c>
      <c r="L134" s="26">
        <v>80.7978</v>
      </c>
      <c r="M134" s="18" t="s">
        <v>32</v>
      </c>
      <c r="N134" s="26">
        <v>89</v>
      </c>
      <c r="O134" s="19" t="s">
        <v>32</v>
      </c>
      <c r="P134" s="25">
        <v>65.36</v>
      </c>
      <c r="Q134" s="26">
        <v>65.36</v>
      </c>
      <c r="R134" s="26">
        <f t="shared" si="10"/>
        <v>15.4378</v>
      </c>
      <c r="S134" s="18" t="s">
        <v>33</v>
      </c>
      <c r="T134" s="26">
        <v>15.44</v>
      </c>
      <c r="U134" s="17" t="s">
        <v>352</v>
      </c>
    </row>
    <row r="135" ht="36" spans="1:21">
      <c r="A135" s="16">
        <f>SUBTOTAL(103,$B$6:B135)</f>
        <v>25</v>
      </c>
      <c r="B135" s="20"/>
      <c r="C135" s="17" t="s">
        <v>355</v>
      </c>
      <c r="D135" s="19" t="s">
        <v>28</v>
      </c>
      <c r="E135" s="18" t="s">
        <v>29</v>
      </c>
      <c r="F135" s="18" t="s">
        <v>356</v>
      </c>
      <c r="G135" s="18" t="s">
        <v>357</v>
      </c>
      <c r="H135" s="26">
        <v>402</v>
      </c>
      <c r="I135" s="26">
        <v>306.93</v>
      </c>
      <c r="J135" s="26">
        <v>375.33</v>
      </c>
      <c r="K135" s="26">
        <v>356.69</v>
      </c>
      <c r="L135" s="26">
        <v>372.12</v>
      </c>
      <c r="M135" s="18" t="s">
        <v>32</v>
      </c>
      <c r="N135" s="26">
        <v>402</v>
      </c>
      <c r="O135" s="19" t="s">
        <v>32</v>
      </c>
      <c r="P135" s="25">
        <v>306.93</v>
      </c>
      <c r="Q135" s="26">
        <v>306.93</v>
      </c>
      <c r="R135" s="26">
        <f t="shared" si="10"/>
        <v>65.19</v>
      </c>
      <c r="S135" s="18" t="s">
        <v>33</v>
      </c>
      <c r="T135" s="26">
        <v>65.19</v>
      </c>
      <c r="U135" s="17" t="s">
        <v>352</v>
      </c>
    </row>
    <row r="136" ht="72" customHeight="true" spans="1:21">
      <c r="A136" s="16">
        <f>SUBTOTAL(103,$B$6:B136)</f>
        <v>25</v>
      </c>
      <c r="B136" s="20"/>
      <c r="C136" s="17" t="s">
        <v>358</v>
      </c>
      <c r="D136" s="19" t="s">
        <v>28</v>
      </c>
      <c r="E136" s="18" t="s">
        <v>29</v>
      </c>
      <c r="F136" s="18" t="s">
        <v>359</v>
      </c>
      <c r="G136" s="18" t="s">
        <v>360</v>
      </c>
      <c r="H136" s="26">
        <v>4539</v>
      </c>
      <c r="I136" s="26">
        <v>2379.14</v>
      </c>
      <c r="J136" s="26">
        <v>4059.75</v>
      </c>
      <c r="K136" s="26"/>
      <c r="L136" s="26"/>
      <c r="M136" s="18" t="s">
        <v>361</v>
      </c>
      <c r="N136" s="26">
        <v>4539</v>
      </c>
      <c r="O136" s="19" t="s">
        <v>32</v>
      </c>
      <c r="P136" s="25">
        <v>2379.14</v>
      </c>
      <c r="Q136" s="26">
        <v>2379.14</v>
      </c>
      <c r="R136" s="26">
        <f>J136-Q136</f>
        <v>1680.61</v>
      </c>
      <c r="S136" s="18" t="s">
        <v>67</v>
      </c>
      <c r="T136" s="26"/>
      <c r="U136" s="17" t="s">
        <v>362</v>
      </c>
    </row>
    <row r="137" ht="47" customHeight="true" spans="1:21">
      <c r="A137" s="16">
        <f>SUBTOTAL(103,$B$6:B137)</f>
        <v>25</v>
      </c>
      <c r="B137" s="20"/>
      <c r="C137" s="17" t="s">
        <v>363</v>
      </c>
      <c r="D137" s="19" t="s">
        <v>28</v>
      </c>
      <c r="E137" s="19" t="s">
        <v>28</v>
      </c>
      <c r="F137" s="18" t="s">
        <v>364</v>
      </c>
      <c r="G137" s="18" t="s">
        <v>365</v>
      </c>
      <c r="H137" s="26">
        <v>965</v>
      </c>
      <c r="I137" s="26">
        <v>8.22</v>
      </c>
      <c r="J137" s="26">
        <v>965</v>
      </c>
      <c r="K137" s="26"/>
      <c r="L137" s="26"/>
      <c r="M137" s="18" t="s">
        <v>366</v>
      </c>
      <c r="N137" s="26">
        <v>868</v>
      </c>
      <c r="O137" s="19" t="s">
        <v>32</v>
      </c>
      <c r="P137" s="25">
        <v>8.22</v>
      </c>
      <c r="Q137" s="26">
        <v>8.22</v>
      </c>
      <c r="R137" s="26">
        <v>236.45</v>
      </c>
      <c r="S137" s="18" t="s">
        <v>78</v>
      </c>
      <c r="T137" s="26">
        <v>236.45</v>
      </c>
      <c r="U137" s="17" t="s">
        <v>367</v>
      </c>
    </row>
    <row r="138" ht="94" customHeight="true" spans="1:21">
      <c r="A138" s="16">
        <f>SUBTOTAL(103,$B$6:B138)</f>
        <v>26</v>
      </c>
      <c r="B138" s="20" t="s">
        <v>368</v>
      </c>
      <c r="C138" s="17" t="s">
        <v>369</v>
      </c>
      <c r="D138" s="18" t="s">
        <v>28</v>
      </c>
      <c r="E138" s="18" t="s">
        <v>28</v>
      </c>
      <c r="F138" s="18" t="s">
        <v>370</v>
      </c>
      <c r="G138" s="18"/>
      <c r="H138" s="26"/>
      <c r="I138" s="26"/>
      <c r="J138" s="26">
        <v>22.95</v>
      </c>
      <c r="K138" s="26"/>
      <c r="L138" s="26"/>
      <c r="M138" s="18" t="s">
        <v>32</v>
      </c>
      <c r="N138" s="26"/>
      <c r="O138" s="19" t="s">
        <v>32</v>
      </c>
      <c r="P138" s="25"/>
      <c r="Q138" s="26">
        <v>0</v>
      </c>
      <c r="R138" s="26">
        <v>22.95</v>
      </c>
      <c r="S138" s="19" t="s">
        <v>33</v>
      </c>
      <c r="T138" s="26">
        <v>22.95</v>
      </c>
      <c r="U138" s="17" t="s">
        <v>371</v>
      </c>
    </row>
    <row r="139" ht="75" customHeight="true" spans="1:21">
      <c r="A139" s="16">
        <f>SUBTOTAL(103,$B$6:B139)</f>
        <v>26</v>
      </c>
      <c r="B139" s="20"/>
      <c r="C139" s="17" t="s">
        <v>372</v>
      </c>
      <c r="D139" s="18" t="s">
        <v>29</v>
      </c>
      <c r="E139" s="18" t="s">
        <v>29</v>
      </c>
      <c r="F139" s="18" t="s">
        <v>373</v>
      </c>
      <c r="G139" s="18" t="s">
        <v>374</v>
      </c>
      <c r="H139" s="26">
        <v>60900</v>
      </c>
      <c r="I139" s="26"/>
      <c r="J139" s="26">
        <v>20</v>
      </c>
      <c r="K139" s="26"/>
      <c r="L139" s="26"/>
      <c r="M139" s="18" t="s">
        <v>32</v>
      </c>
      <c r="N139" s="26"/>
      <c r="O139" s="19" t="s">
        <v>32</v>
      </c>
      <c r="P139" s="25">
        <v>0</v>
      </c>
      <c r="Q139" s="26">
        <v>0</v>
      </c>
      <c r="R139" s="26">
        <v>20</v>
      </c>
      <c r="S139" s="19" t="s">
        <v>33</v>
      </c>
      <c r="T139" s="26">
        <v>20</v>
      </c>
      <c r="U139" s="17" t="s">
        <v>375</v>
      </c>
    </row>
    <row r="140" ht="74" customHeight="true" spans="1:21">
      <c r="A140" s="16">
        <f>SUBTOTAL(103,$B$6:B140)</f>
        <v>26</v>
      </c>
      <c r="B140" s="20"/>
      <c r="C140" s="17" t="s">
        <v>376</v>
      </c>
      <c r="D140" s="18" t="s">
        <v>29</v>
      </c>
      <c r="E140" s="18" t="s">
        <v>28</v>
      </c>
      <c r="F140" s="18" t="s">
        <v>377</v>
      </c>
      <c r="G140" s="18" t="s">
        <v>374</v>
      </c>
      <c r="H140" s="26">
        <v>63550</v>
      </c>
      <c r="I140" s="26"/>
      <c r="J140" s="26">
        <v>20</v>
      </c>
      <c r="K140" s="26"/>
      <c r="L140" s="26"/>
      <c r="M140" s="18" t="s">
        <v>32</v>
      </c>
      <c r="N140" s="26"/>
      <c r="O140" s="19" t="s">
        <v>32</v>
      </c>
      <c r="P140" s="25">
        <v>0</v>
      </c>
      <c r="Q140" s="26">
        <v>0</v>
      </c>
      <c r="R140" s="26">
        <v>20</v>
      </c>
      <c r="S140" s="19" t="s">
        <v>33</v>
      </c>
      <c r="T140" s="26">
        <v>20</v>
      </c>
      <c r="U140" s="17" t="s">
        <v>378</v>
      </c>
    </row>
    <row r="141" ht="77" customHeight="true" spans="1:21">
      <c r="A141" s="16">
        <f>SUBTOTAL(103,$B$6:B141)</f>
        <v>26</v>
      </c>
      <c r="B141" s="20"/>
      <c r="C141" s="17" t="s">
        <v>379</v>
      </c>
      <c r="D141" s="18" t="s">
        <v>29</v>
      </c>
      <c r="E141" s="18" t="s">
        <v>28</v>
      </c>
      <c r="F141" s="18" t="s">
        <v>380</v>
      </c>
      <c r="G141" s="18" t="s">
        <v>381</v>
      </c>
      <c r="H141" s="26">
        <v>8528.74</v>
      </c>
      <c r="I141" s="26"/>
      <c r="J141" s="26"/>
      <c r="K141" s="26"/>
      <c r="L141" s="26"/>
      <c r="M141" s="18"/>
      <c r="N141" s="26"/>
      <c r="O141" s="19"/>
      <c r="P141" s="25"/>
      <c r="Q141" s="26"/>
      <c r="R141" s="26"/>
      <c r="S141" s="19"/>
      <c r="T141" s="26"/>
      <c r="U141" s="17" t="s">
        <v>382</v>
      </c>
    </row>
    <row r="142" s="4" customFormat="true" ht="17" customHeight="true" spans="1:21">
      <c r="A142" s="16">
        <f>SUBTOTAL(103,$B$6:B142)</f>
        <v>27</v>
      </c>
      <c r="B142" s="20" t="s">
        <v>383</v>
      </c>
      <c r="C142" s="17" t="s">
        <v>384</v>
      </c>
      <c r="D142" s="18" t="s">
        <v>28</v>
      </c>
      <c r="E142" s="18" t="s">
        <v>29</v>
      </c>
      <c r="F142" s="18" t="s">
        <v>385</v>
      </c>
      <c r="G142" s="18" t="s">
        <v>386</v>
      </c>
      <c r="H142" s="26">
        <v>3412</v>
      </c>
      <c r="I142" s="26">
        <v>2422.05</v>
      </c>
      <c r="J142" s="26">
        <v>2928.43</v>
      </c>
      <c r="K142" s="26"/>
      <c r="L142" s="26">
        <v>3007.78</v>
      </c>
      <c r="M142" s="18" t="s">
        <v>32</v>
      </c>
      <c r="N142" s="26">
        <v>3412</v>
      </c>
      <c r="O142" s="19" t="s">
        <v>82</v>
      </c>
      <c r="P142" s="25">
        <v>2000</v>
      </c>
      <c r="Q142" s="26">
        <v>2422.05</v>
      </c>
      <c r="R142" s="26">
        <v>585.73</v>
      </c>
      <c r="S142" s="18" t="s">
        <v>33</v>
      </c>
      <c r="T142" s="26">
        <v>585.73</v>
      </c>
      <c r="U142" s="17" t="s">
        <v>387</v>
      </c>
    </row>
    <row r="143" s="4" customFormat="true" ht="24" customHeight="true" spans="1:21">
      <c r="A143" s="16">
        <f>SUBTOTAL(103,$B$6:B143)</f>
        <v>27</v>
      </c>
      <c r="B143" s="20"/>
      <c r="C143" s="17"/>
      <c r="D143" s="18"/>
      <c r="E143" s="18"/>
      <c r="F143" s="18"/>
      <c r="G143" s="18"/>
      <c r="H143" s="26"/>
      <c r="I143" s="26"/>
      <c r="J143" s="26"/>
      <c r="K143" s="26"/>
      <c r="L143" s="26"/>
      <c r="M143" s="18"/>
      <c r="N143" s="26"/>
      <c r="O143" s="19" t="s">
        <v>32</v>
      </c>
      <c r="P143" s="25">
        <v>1412</v>
      </c>
      <c r="Q143" s="26"/>
      <c r="R143" s="26"/>
      <c r="S143" s="18"/>
      <c r="T143" s="26"/>
      <c r="U143" s="17"/>
    </row>
    <row r="144" ht="31" customHeight="true" spans="1:21">
      <c r="A144" s="16">
        <f>SUBTOTAL(103,$B$6:B144)</f>
        <v>27</v>
      </c>
      <c r="B144" s="20"/>
      <c r="C144" s="17" t="s">
        <v>388</v>
      </c>
      <c r="D144" s="18" t="s">
        <v>28</v>
      </c>
      <c r="E144" s="18" t="s">
        <v>29</v>
      </c>
      <c r="F144" s="18" t="s">
        <v>389</v>
      </c>
      <c r="G144" s="18" t="s">
        <v>390</v>
      </c>
      <c r="H144" s="26">
        <v>811</v>
      </c>
      <c r="I144" s="26">
        <v>350.44</v>
      </c>
      <c r="J144" s="26">
        <v>579.88</v>
      </c>
      <c r="K144" s="26">
        <v>498.61</v>
      </c>
      <c r="L144" s="26"/>
      <c r="M144" s="18" t="s">
        <v>32</v>
      </c>
      <c r="N144" s="26">
        <v>811</v>
      </c>
      <c r="O144" s="19" t="s">
        <v>32</v>
      </c>
      <c r="P144" s="26">
        <v>350.44</v>
      </c>
      <c r="Q144" s="25">
        <v>350.44</v>
      </c>
      <c r="R144" s="25">
        <v>148.17</v>
      </c>
      <c r="S144" s="18" t="s">
        <v>33</v>
      </c>
      <c r="T144" s="25">
        <v>148.17</v>
      </c>
      <c r="U144" s="17" t="s">
        <v>391</v>
      </c>
    </row>
    <row r="145" s="4" customFormat="true" ht="42" customHeight="true" spans="1:21">
      <c r="A145" s="16">
        <f>SUBTOTAL(103,$B$6:B145)</f>
        <v>27</v>
      </c>
      <c r="B145" s="20"/>
      <c r="C145" s="17" t="s">
        <v>392</v>
      </c>
      <c r="D145" s="18" t="s">
        <v>28</v>
      </c>
      <c r="E145" s="18" t="s">
        <v>29</v>
      </c>
      <c r="F145" s="18" t="s">
        <v>393</v>
      </c>
      <c r="G145" s="18" t="s">
        <v>394</v>
      </c>
      <c r="H145" s="26">
        <v>2679</v>
      </c>
      <c r="I145" s="26">
        <v>1045.2</v>
      </c>
      <c r="J145" s="26">
        <v>2300.46</v>
      </c>
      <c r="K145" s="26">
        <v>1485.18</v>
      </c>
      <c r="L145" s="26"/>
      <c r="M145" s="18" t="s">
        <v>32</v>
      </c>
      <c r="N145" s="26">
        <v>2679</v>
      </c>
      <c r="O145" s="19" t="s">
        <v>32</v>
      </c>
      <c r="P145" s="25">
        <v>1045.2</v>
      </c>
      <c r="Q145" s="25">
        <v>1045.2</v>
      </c>
      <c r="R145" s="25">
        <v>439.98</v>
      </c>
      <c r="S145" s="18" t="s">
        <v>33</v>
      </c>
      <c r="T145" s="25">
        <v>439.98</v>
      </c>
      <c r="U145" s="17" t="s">
        <v>395</v>
      </c>
    </row>
    <row r="146" s="4" customFormat="true" ht="36" spans="1:21">
      <c r="A146" s="16">
        <f>SUBTOTAL(103,$B$6:B146)</f>
        <v>27</v>
      </c>
      <c r="B146" s="20"/>
      <c r="C146" s="17" t="s">
        <v>396</v>
      </c>
      <c r="D146" s="18" t="s">
        <v>28</v>
      </c>
      <c r="E146" s="18" t="s">
        <v>29</v>
      </c>
      <c r="F146" s="18" t="s">
        <v>397</v>
      </c>
      <c r="G146" s="18" t="s">
        <v>398</v>
      </c>
      <c r="H146" s="26"/>
      <c r="I146" s="26">
        <v>25.18</v>
      </c>
      <c r="J146" s="26">
        <v>152.21</v>
      </c>
      <c r="K146" s="26">
        <v>25.18</v>
      </c>
      <c r="L146" s="26"/>
      <c r="M146" s="18" t="s">
        <v>32</v>
      </c>
      <c r="N146" s="26" t="s">
        <v>399</v>
      </c>
      <c r="O146" s="19" t="s">
        <v>32</v>
      </c>
      <c r="P146" s="25">
        <v>25.18</v>
      </c>
      <c r="Q146" s="25">
        <v>25.18</v>
      </c>
      <c r="R146" s="25">
        <v>0</v>
      </c>
      <c r="S146" s="18"/>
      <c r="T146" s="25"/>
      <c r="U146" s="17"/>
    </row>
    <row r="147" ht="65" customHeight="true" spans="1:21">
      <c r="A147" s="16">
        <f>SUBTOTAL(103,$B$6:B147)</f>
        <v>27</v>
      </c>
      <c r="B147" s="20"/>
      <c r="C147" s="17" t="s">
        <v>400</v>
      </c>
      <c r="D147" s="18" t="s">
        <v>28</v>
      </c>
      <c r="E147" s="18" t="s">
        <v>29</v>
      </c>
      <c r="F147" s="18" t="s">
        <v>401</v>
      </c>
      <c r="G147" s="18" t="s">
        <v>402</v>
      </c>
      <c r="H147" s="26">
        <v>1128</v>
      </c>
      <c r="I147" s="26">
        <v>474.09</v>
      </c>
      <c r="J147" s="26">
        <v>725.34</v>
      </c>
      <c r="K147" s="26">
        <v>640.49</v>
      </c>
      <c r="L147" s="26"/>
      <c r="M147" s="18" t="s">
        <v>32</v>
      </c>
      <c r="N147" s="26">
        <v>1128</v>
      </c>
      <c r="O147" s="19" t="s">
        <v>32</v>
      </c>
      <c r="P147" s="25">
        <v>474.09</v>
      </c>
      <c r="Q147" s="25">
        <v>474.09</v>
      </c>
      <c r="R147" s="25">
        <v>166.4</v>
      </c>
      <c r="S147" s="18" t="s">
        <v>33</v>
      </c>
      <c r="T147" s="25">
        <v>166.4</v>
      </c>
      <c r="U147" s="17" t="s">
        <v>403</v>
      </c>
    </row>
    <row r="148" ht="29" customHeight="true" spans="1:21">
      <c r="A148" s="16">
        <f>SUBTOTAL(103,$B$6:B148)</f>
        <v>27</v>
      </c>
      <c r="B148" s="20"/>
      <c r="C148" s="17" t="s">
        <v>404</v>
      </c>
      <c r="D148" s="18" t="s">
        <v>28</v>
      </c>
      <c r="E148" s="18" t="s">
        <v>29</v>
      </c>
      <c r="F148" s="18" t="s">
        <v>405</v>
      </c>
      <c r="G148" s="18" t="s">
        <v>308</v>
      </c>
      <c r="H148" s="26">
        <v>3381</v>
      </c>
      <c r="I148" s="26">
        <v>863.69</v>
      </c>
      <c r="J148" s="26">
        <v>942.84</v>
      </c>
      <c r="K148" s="26"/>
      <c r="L148" s="26">
        <v>1069.39</v>
      </c>
      <c r="M148" s="18" t="s">
        <v>32</v>
      </c>
      <c r="N148" s="26">
        <v>3381</v>
      </c>
      <c r="O148" s="19" t="s">
        <v>66</v>
      </c>
      <c r="P148" s="25">
        <v>857</v>
      </c>
      <c r="Q148" s="26">
        <v>863.69</v>
      </c>
      <c r="R148" s="25">
        <v>205.7</v>
      </c>
      <c r="S148" s="18" t="s">
        <v>33</v>
      </c>
      <c r="T148" s="25">
        <v>205.7</v>
      </c>
      <c r="U148" s="17" t="s">
        <v>406</v>
      </c>
    </row>
    <row r="149" ht="44" customHeight="true" spans="1:21">
      <c r="A149" s="16">
        <f>SUBTOTAL(103,$B$6:B149)</f>
        <v>27</v>
      </c>
      <c r="B149" s="20"/>
      <c r="C149" s="17"/>
      <c r="D149" s="18"/>
      <c r="E149" s="18"/>
      <c r="F149" s="18"/>
      <c r="G149" s="18"/>
      <c r="H149" s="26"/>
      <c r="I149" s="26"/>
      <c r="J149" s="26"/>
      <c r="K149" s="26"/>
      <c r="L149" s="26"/>
      <c r="M149" s="18"/>
      <c r="N149" s="26"/>
      <c r="O149" s="19" t="s">
        <v>32</v>
      </c>
      <c r="P149" s="25">
        <f>I148-P148</f>
        <v>6.69000000000005</v>
      </c>
      <c r="Q149" s="26"/>
      <c r="R149" s="25"/>
      <c r="S149" s="18"/>
      <c r="T149" s="25"/>
      <c r="U149" s="17"/>
    </row>
    <row r="150" spans="1:21">
      <c r="A150" s="16">
        <f>SUBTOTAL(103,$B$6:B150)</f>
        <v>27</v>
      </c>
      <c r="B150" s="20"/>
      <c r="C150" s="17" t="s">
        <v>407</v>
      </c>
      <c r="D150" s="18" t="s">
        <v>28</v>
      </c>
      <c r="E150" s="18" t="s">
        <v>29</v>
      </c>
      <c r="F150" s="18" t="s">
        <v>408</v>
      </c>
      <c r="G150" s="18" t="s">
        <v>409</v>
      </c>
      <c r="H150" s="25">
        <v>4153</v>
      </c>
      <c r="I150" s="25">
        <v>3012.62</v>
      </c>
      <c r="J150" s="25">
        <v>3576.2</v>
      </c>
      <c r="K150" s="26"/>
      <c r="L150" s="26">
        <v>2870.25</v>
      </c>
      <c r="M150" s="18" t="s">
        <v>32</v>
      </c>
      <c r="N150" s="25">
        <v>4153</v>
      </c>
      <c r="O150" s="19" t="s">
        <v>82</v>
      </c>
      <c r="P150" s="25">
        <v>1546</v>
      </c>
      <c r="Q150" s="25">
        <v>2870.25</v>
      </c>
      <c r="R150" s="25">
        <v>0</v>
      </c>
      <c r="S150" s="18"/>
      <c r="T150" s="25"/>
      <c r="U150" s="17" t="s">
        <v>410</v>
      </c>
    </row>
    <row r="151" spans="1:21">
      <c r="A151" s="16">
        <f>SUBTOTAL(103,$B$6:B151)</f>
        <v>27</v>
      </c>
      <c r="B151" s="20"/>
      <c r="C151" s="17"/>
      <c r="D151" s="18"/>
      <c r="E151" s="18"/>
      <c r="F151" s="18"/>
      <c r="G151" s="18"/>
      <c r="H151" s="25"/>
      <c r="I151" s="25"/>
      <c r="J151" s="25"/>
      <c r="K151" s="26"/>
      <c r="L151" s="26"/>
      <c r="M151" s="18"/>
      <c r="N151" s="25"/>
      <c r="O151" s="19" t="s">
        <v>66</v>
      </c>
      <c r="P151" s="25">
        <v>457</v>
      </c>
      <c r="Q151" s="25"/>
      <c r="R151" s="25"/>
      <c r="S151" s="18"/>
      <c r="T151" s="25"/>
      <c r="U151" s="17"/>
    </row>
    <row r="152" spans="1:21">
      <c r="A152" s="16">
        <f>SUBTOTAL(103,$B$6:B152)</f>
        <v>27</v>
      </c>
      <c r="B152" s="20"/>
      <c r="C152" s="17"/>
      <c r="D152" s="18"/>
      <c r="E152" s="18"/>
      <c r="F152" s="18"/>
      <c r="G152" s="18"/>
      <c r="H152" s="25"/>
      <c r="I152" s="25"/>
      <c r="J152" s="25"/>
      <c r="K152" s="26"/>
      <c r="L152" s="26"/>
      <c r="M152" s="18"/>
      <c r="N152" s="25"/>
      <c r="O152" s="19" t="s">
        <v>32</v>
      </c>
      <c r="P152" s="25">
        <f>Q150-P150-P151</f>
        <v>867.25</v>
      </c>
      <c r="Q152" s="25"/>
      <c r="R152" s="25"/>
      <c r="S152" s="18"/>
      <c r="T152" s="25"/>
      <c r="U152" s="17"/>
    </row>
    <row r="153" ht="36" spans="1:21">
      <c r="A153" s="16">
        <f>SUBTOTAL(103,$B$6:B153)</f>
        <v>27</v>
      </c>
      <c r="B153" s="20"/>
      <c r="C153" s="17" t="s">
        <v>411</v>
      </c>
      <c r="D153" s="18" t="s">
        <v>28</v>
      </c>
      <c r="E153" s="18" t="s">
        <v>29</v>
      </c>
      <c r="F153" s="18" t="s">
        <v>412</v>
      </c>
      <c r="G153" s="18" t="s">
        <v>413</v>
      </c>
      <c r="H153" s="25">
        <v>1498</v>
      </c>
      <c r="I153" s="25">
        <v>1101.85</v>
      </c>
      <c r="J153" s="25">
        <v>1188.93</v>
      </c>
      <c r="K153" s="25"/>
      <c r="L153" s="25">
        <v>1095.69</v>
      </c>
      <c r="M153" s="18" t="s">
        <v>32</v>
      </c>
      <c r="N153" s="25">
        <v>1498</v>
      </c>
      <c r="O153" s="19" t="s">
        <v>32</v>
      </c>
      <c r="P153" s="25">
        <v>1101.85</v>
      </c>
      <c r="Q153" s="25">
        <v>1059.67</v>
      </c>
      <c r="R153" s="25">
        <v>36.02</v>
      </c>
      <c r="S153" s="19" t="s">
        <v>33</v>
      </c>
      <c r="T153" s="25">
        <v>36.02</v>
      </c>
      <c r="U153" s="17" t="s">
        <v>414</v>
      </c>
    </row>
    <row r="154" ht="30" customHeight="true" spans="1:21">
      <c r="A154" s="16">
        <f>SUBTOTAL(103,$B$6:B154)</f>
        <v>27</v>
      </c>
      <c r="B154" s="20"/>
      <c r="C154" s="17" t="s">
        <v>415</v>
      </c>
      <c r="D154" s="18" t="s">
        <v>28</v>
      </c>
      <c r="E154" s="18" t="s">
        <v>29</v>
      </c>
      <c r="F154" s="18" t="s">
        <v>416</v>
      </c>
      <c r="G154" s="18" t="s">
        <v>417</v>
      </c>
      <c r="H154" s="25" t="s">
        <v>418</v>
      </c>
      <c r="I154" s="25">
        <v>697.39</v>
      </c>
      <c r="J154" s="26" t="s">
        <v>419</v>
      </c>
      <c r="K154" s="25">
        <v>979.87</v>
      </c>
      <c r="L154" s="25"/>
      <c r="M154" s="19"/>
      <c r="N154" s="25"/>
      <c r="O154" s="19" t="s">
        <v>32</v>
      </c>
      <c r="P154" s="25">
        <v>697.39</v>
      </c>
      <c r="Q154" s="25">
        <v>697.39</v>
      </c>
      <c r="R154" s="25">
        <v>282.48</v>
      </c>
      <c r="S154" s="18" t="s">
        <v>33</v>
      </c>
      <c r="T154" s="25">
        <v>282.48</v>
      </c>
      <c r="U154" s="17" t="s">
        <v>420</v>
      </c>
    </row>
    <row r="155" ht="43" customHeight="true" spans="1:21">
      <c r="A155" s="16">
        <f>SUBTOTAL(103,$B$6:B155)</f>
        <v>27</v>
      </c>
      <c r="B155" s="20"/>
      <c r="C155" s="17" t="s">
        <v>421</v>
      </c>
      <c r="D155" s="18" t="s">
        <v>28</v>
      </c>
      <c r="E155" s="18" t="s">
        <v>29</v>
      </c>
      <c r="F155" s="26" t="s">
        <v>422</v>
      </c>
      <c r="G155" s="18" t="s">
        <v>423</v>
      </c>
      <c r="H155" s="16"/>
      <c r="I155" s="25">
        <v>229</v>
      </c>
      <c r="J155" s="26" t="s">
        <v>419</v>
      </c>
      <c r="K155" s="25">
        <v>267.37</v>
      </c>
      <c r="L155" s="26"/>
      <c r="M155" s="18"/>
      <c r="N155" s="26"/>
      <c r="O155" s="19" t="s">
        <v>32</v>
      </c>
      <c r="P155" s="25">
        <v>229</v>
      </c>
      <c r="Q155" s="25">
        <v>229</v>
      </c>
      <c r="R155" s="25">
        <v>38.37</v>
      </c>
      <c r="S155" s="19" t="s">
        <v>33</v>
      </c>
      <c r="T155" s="25">
        <v>38.37</v>
      </c>
      <c r="U155" s="32" t="s">
        <v>34</v>
      </c>
    </row>
    <row r="156" ht="21" customHeight="true" spans="1:21">
      <c r="A156" s="16">
        <f>SUBTOTAL(103,$B$6:B156)</f>
        <v>27</v>
      </c>
      <c r="B156" s="20"/>
      <c r="C156" s="17" t="s">
        <v>424</v>
      </c>
      <c r="D156" s="18" t="s">
        <v>28</v>
      </c>
      <c r="E156" s="18" t="s">
        <v>29</v>
      </c>
      <c r="F156" s="18" t="s">
        <v>425</v>
      </c>
      <c r="G156" s="18" t="s">
        <v>426</v>
      </c>
      <c r="H156" s="25">
        <v>2709</v>
      </c>
      <c r="I156" s="25">
        <v>2400.84</v>
      </c>
      <c r="J156" s="25">
        <v>2352.7</v>
      </c>
      <c r="K156" s="25"/>
      <c r="L156" s="25">
        <v>2410.38</v>
      </c>
      <c r="M156" s="18" t="s">
        <v>32</v>
      </c>
      <c r="N156" s="26">
        <v>2709</v>
      </c>
      <c r="O156" s="19" t="s">
        <v>82</v>
      </c>
      <c r="P156" s="25">
        <f>1000+932.8</f>
        <v>1932.8</v>
      </c>
      <c r="Q156" s="25">
        <v>2400.84</v>
      </c>
      <c r="R156" s="25">
        <v>9.54</v>
      </c>
      <c r="S156" s="19" t="s">
        <v>33</v>
      </c>
      <c r="T156" s="25">
        <v>9.54</v>
      </c>
      <c r="U156" s="17" t="s">
        <v>427</v>
      </c>
    </row>
    <row r="157" ht="26" customHeight="true" spans="1:21">
      <c r="A157" s="16">
        <f>SUBTOTAL(103,$B$6:B157)</f>
        <v>27</v>
      </c>
      <c r="B157" s="20"/>
      <c r="C157" s="17"/>
      <c r="D157" s="18"/>
      <c r="E157" s="18"/>
      <c r="F157" s="18"/>
      <c r="G157" s="18"/>
      <c r="H157" s="25"/>
      <c r="I157" s="25"/>
      <c r="J157" s="25"/>
      <c r="K157" s="25"/>
      <c r="L157" s="25"/>
      <c r="M157" s="18"/>
      <c r="N157" s="26"/>
      <c r="O157" s="19" t="s">
        <v>32</v>
      </c>
      <c r="P157" s="25">
        <f>Q156-P156</f>
        <v>468.04</v>
      </c>
      <c r="Q157" s="25"/>
      <c r="R157" s="25"/>
      <c r="S157" s="19"/>
      <c r="T157" s="25"/>
      <c r="U157" s="17"/>
    </row>
    <row r="158" ht="78" customHeight="true" spans="1:21">
      <c r="A158" s="16">
        <f>SUBTOTAL(103,$B$6:B158)</f>
        <v>27</v>
      </c>
      <c r="B158" s="20"/>
      <c r="C158" s="17" t="s">
        <v>428</v>
      </c>
      <c r="D158" s="18" t="s">
        <v>28</v>
      </c>
      <c r="E158" s="18" t="s">
        <v>29</v>
      </c>
      <c r="F158" s="18" t="s">
        <v>429</v>
      </c>
      <c r="G158" s="18" t="s">
        <v>178</v>
      </c>
      <c r="H158" s="25" t="s">
        <v>430</v>
      </c>
      <c r="I158" s="25">
        <v>832.15</v>
      </c>
      <c r="J158" s="25">
        <v>834.76</v>
      </c>
      <c r="K158" s="25"/>
      <c r="L158" s="25">
        <v>834.76</v>
      </c>
      <c r="M158" s="18"/>
      <c r="N158" s="26"/>
      <c r="O158" s="19" t="s">
        <v>32</v>
      </c>
      <c r="P158" s="25">
        <v>832.15</v>
      </c>
      <c r="Q158" s="26">
        <v>831.63</v>
      </c>
      <c r="R158" s="26">
        <v>3.13</v>
      </c>
      <c r="S158" s="18" t="s">
        <v>33</v>
      </c>
      <c r="T158" s="26">
        <v>3.13</v>
      </c>
      <c r="U158" s="17" t="s">
        <v>431</v>
      </c>
    </row>
    <row r="159" ht="76" customHeight="true" spans="1:21">
      <c r="A159" s="16">
        <f>SUBTOTAL(103,$B$6:B159)</f>
        <v>27</v>
      </c>
      <c r="B159" s="20"/>
      <c r="C159" s="17" t="s">
        <v>432</v>
      </c>
      <c r="D159" s="18" t="s">
        <v>28</v>
      </c>
      <c r="E159" s="18" t="s">
        <v>29</v>
      </c>
      <c r="F159" s="18" t="s">
        <v>433</v>
      </c>
      <c r="G159" s="18" t="s">
        <v>417</v>
      </c>
      <c r="H159" s="26" t="s">
        <v>434</v>
      </c>
      <c r="I159" s="25">
        <v>97.76</v>
      </c>
      <c r="J159" s="25"/>
      <c r="K159" s="25">
        <v>507.15</v>
      </c>
      <c r="L159" s="26"/>
      <c r="M159" s="18"/>
      <c r="N159" s="26"/>
      <c r="O159" s="18" t="s">
        <v>32</v>
      </c>
      <c r="P159" s="26">
        <v>97.76</v>
      </c>
      <c r="Q159" s="26">
        <v>97.76</v>
      </c>
      <c r="R159" s="25">
        <v>409.39</v>
      </c>
      <c r="S159" s="18" t="s">
        <v>33</v>
      </c>
      <c r="T159" s="25">
        <v>409.39</v>
      </c>
      <c r="U159" s="17" t="s">
        <v>420</v>
      </c>
    </row>
    <row r="160" spans="1:21">
      <c r="A160" s="16">
        <f>SUBTOTAL(103,$B$6:B160)</f>
        <v>27</v>
      </c>
      <c r="B160" s="20"/>
      <c r="C160" s="17" t="s">
        <v>435</v>
      </c>
      <c r="D160" s="18" t="s">
        <v>28</v>
      </c>
      <c r="E160" s="18" t="s">
        <v>29</v>
      </c>
      <c r="F160" s="18" t="s">
        <v>436</v>
      </c>
      <c r="G160" s="18" t="s">
        <v>437</v>
      </c>
      <c r="H160" s="26" t="s">
        <v>438</v>
      </c>
      <c r="I160" s="25">
        <v>4327.48</v>
      </c>
      <c r="J160" s="25">
        <v>4439.37</v>
      </c>
      <c r="K160" s="25">
        <v>5454.82</v>
      </c>
      <c r="L160" s="25"/>
      <c r="M160" s="18" t="s">
        <v>32</v>
      </c>
      <c r="N160" s="26" t="s">
        <v>438</v>
      </c>
      <c r="O160" s="19" t="s">
        <v>82</v>
      </c>
      <c r="P160" s="25">
        <v>2067.1999</v>
      </c>
      <c r="Q160" s="25">
        <v>4327.48</v>
      </c>
      <c r="R160" s="25">
        <v>1127.34</v>
      </c>
      <c r="S160" s="18" t="s">
        <v>33</v>
      </c>
      <c r="T160" s="25">
        <v>1127.34</v>
      </c>
      <c r="U160" s="17" t="s">
        <v>439</v>
      </c>
    </row>
    <row r="161" ht="58" customHeight="true" spans="1:21">
      <c r="A161" s="16">
        <f>SUBTOTAL(103,$B$6:B161)</f>
        <v>27</v>
      </c>
      <c r="B161" s="20"/>
      <c r="C161" s="17"/>
      <c r="D161" s="18"/>
      <c r="E161" s="18"/>
      <c r="F161" s="18"/>
      <c r="G161" s="18"/>
      <c r="H161" s="26"/>
      <c r="I161" s="25"/>
      <c r="J161" s="25"/>
      <c r="K161" s="25"/>
      <c r="L161" s="25"/>
      <c r="M161" s="18"/>
      <c r="N161" s="26"/>
      <c r="O161" s="19" t="s">
        <v>32</v>
      </c>
      <c r="P161" s="25">
        <v>2260.2801</v>
      </c>
      <c r="Q161" s="25"/>
      <c r="R161" s="25"/>
      <c r="S161" s="18"/>
      <c r="T161" s="25"/>
      <c r="U161" s="17"/>
    </row>
    <row r="162" ht="48" spans="1:21">
      <c r="A162" s="16">
        <f>SUBTOTAL(103,$B$6:B162)</f>
        <v>27</v>
      </c>
      <c r="B162" s="20"/>
      <c r="C162" s="17" t="s">
        <v>440</v>
      </c>
      <c r="D162" s="18" t="s">
        <v>28</v>
      </c>
      <c r="E162" s="18" t="s">
        <v>29</v>
      </c>
      <c r="F162" s="18" t="s">
        <v>441</v>
      </c>
      <c r="G162" s="18" t="s">
        <v>394</v>
      </c>
      <c r="H162" s="25">
        <v>1332</v>
      </c>
      <c r="I162" s="25">
        <v>553.37</v>
      </c>
      <c r="J162" s="25">
        <v>1084.76</v>
      </c>
      <c r="K162" s="25">
        <v>1030.9</v>
      </c>
      <c r="L162" s="25"/>
      <c r="M162" s="19" t="s">
        <v>32</v>
      </c>
      <c r="N162" s="25">
        <v>1332</v>
      </c>
      <c r="O162" s="19" t="s">
        <v>66</v>
      </c>
      <c r="P162" s="25">
        <v>840</v>
      </c>
      <c r="Q162" s="25">
        <v>553.37</v>
      </c>
      <c r="R162" s="25">
        <v>477.53</v>
      </c>
      <c r="S162" s="18" t="s">
        <v>33</v>
      </c>
      <c r="T162" s="25">
        <v>477.53</v>
      </c>
      <c r="U162" s="17" t="s">
        <v>442</v>
      </c>
    </row>
    <row r="163" ht="36" spans="1:21">
      <c r="A163" s="16">
        <f>SUBTOTAL(103,$B$6:B163)</f>
        <v>27</v>
      </c>
      <c r="B163" s="20"/>
      <c r="C163" s="17" t="s">
        <v>443</v>
      </c>
      <c r="D163" s="18" t="s">
        <v>28</v>
      </c>
      <c r="E163" s="18" t="s">
        <v>29</v>
      </c>
      <c r="F163" s="18" t="s">
        <v>444</v>
      </c>
      <c r="G163" s="18" t="s">
        <v>445</v>
      </c>
      <c r="H163" s="25">
        <v>268</v>
      </c>
      <c r="I163" s="25">
        <v>0.4</v>
      </c>
      <c r="J163" s="25">
        <v>184.05</v>
      </c>
      <c r="K163" s="25">
        <v>184.05</v>
      </c>
      <c r="L163" s="26"/>
      <c r="M163" s="18" t="s">
        <v>32</v>
      </c>
      <c r="N163" s="26">
        <v>268</v>
      </c>
      <c r="O163" s="18" t="s">
        <v>32</v>
      </c>
      <c r="P163" s="26">
        <v>0.4</v>
      </c>
      <c r="Q163" s="26">
        <v>0.4</v>
      </c>
      <c r="R163" s="25">
        <v>183.65</v>
      </c>
      <c r="S163" s="18" t="s">
        <v>33</v>
      </c>
      <c r="T163" s="25">
        <v>183.65</v>
      </c>
      <c r="U163" s="32" t="s">
        <v>34</v>
      </c>
    </row>
    <row r="164" ht="24" spans="1:21">
      <c r="A164" s="16">
        <f>SUBTOTAL(103,$B$6:B164)</f>
        <v>27</v>
      </c>
      <c r="B164" s="20"/>
      <c r="C164" s="17" t="s">
        <v>446</v>
      </c>
      <c r="D164" s="18" t="s">
        <v>28</v>
      </c>
      <c r="E164" s="18" t="s">
        <v>29</v>
      </c>
      <c r="F164" s="18" t="s">
        <v>447</v>
      </c>
      <c r="G164" s="18" t="s">
        <v>413</v>
      </c>
      <c r="H164" s="25">
        <v>1430</v>
      </c>
      <c r="I164" s="25">
        <v>826</v>
      </c>
      <c r="J164" s="25">
        <v>1062.75</v>
      </c>
      <c r="K164" s="25">
        <v>957.15</v>
      </c>
      <c r="L164" s="25"/>
      <c r="M164" s="18" t="s">
        <v>32</v>
      </c>
      <c r="N164" s="26">
        <v>1430</v>
      </c>
      <c r="O164" s="18" t="s">
        <v>66</v>
      </c>
      <c r="P164" s="26">
        <v>826</v>
      </c>
      <c r="Q164" s="26">
        <v>826</v>
      </c>
      <c r="R164" s="25">
        <v>131.15</v>
      </c>
      <c r="S164" s="18" t="s">
        <v>33</v>
      </c>
      <c r="T164" s="25">
        <v>131.15</v>
      </c>
      <c r="U164" s="32"/>
    </row>
    <row r="165" s="4" customFormat="true" ht="24" spans="1:21">
      <c r="A165" s="16">
        <f>SUBTOTAL(103,$B$6:B165)</f>
        <v>27</v>
      </c>
      <c r="B165" s="20"/>
      <c r="C165" s="17" t="s">
        <v>448</v>
      </c>
      <c r="D165" s="18" t="s">
        <v>28</v>
      </c>
      <c r="E165" s="18" t="s">
        <v>29</v>
      </c>
      <c r="F165" s="26" t="s">
        <v>449</v>
      </c>
      <c r="G165" s="18" t="s">
        <v>450</v>
      </c>
      <c r="H165" s="16"/>
      <c r="I165" s="26">
        <v>28.87</v>
      </c>
      <c r="J165" s="26"/>
      <c r="K165" s="26">
        <v>271.49</v>
      </c>
      <c r="L165" s="26"/>
      <c r="M165" s="18"/>
      <c r="N165" s="26"/>
      <c r="O165" s="18" t="s">
        <v>32</v>
      </c>
      <c r="P165" s="26">
        <v>28.87</v>
      </c>
      <c r="Q165" s="26">
        <v>28.87</v>
      </c>
      <c r="R165" s="25">
        <v>242.62</v>
      </c>
      <c r="S165" s="19" t="s">
        <v>33</v>
      </c>
      <c r="T165" s="25">
        <v>242.62</v>
      </c>
      <c r="U165" s="32"/>
    </row>
    <row r="166" spans="1:21">
      <c r="A166" s="16">
        <f>SUBTOTAL(103,$B$6:B166)</f>
        <v>27</v>
      </c>
      <c r="B166" s="20"/>
      <c r="C166" s="17" t="s">
        <v>451</v>
      </c>
      <c r="D166" s="18" t="s">
        <v>29</v>
      </c>
      <c r="E166" s="18" t="s">
        <v>29</v>
      </c>
      <c r="F166" s="18" t="s">
        <v>452</v>
      </c>
      <c r="G166" s="18" t="s">
        <v>453</v>
      </c>
      <c r="H166" s="26">
        <v>16011</v>
      </c>
      <c r="I166" s="26">
        <v>12027.11</v>
      </c>
      <c r="J166" s="26">
        <v>12580.25</v>
      </c>
      <c r="K166" s="26">
        <v>12913.45</v>
      </c>
      <c r="L166" s="26"/>
      <c r="M166" s="18" t="s">
        <v>32</v>
      </c>
      <c r="N166" s="26">
        <v>16011</v>
      </c>
      <c r="O166" s="18" t="s">
        <v>32</v>
      </c>
      <c r="P166" s="26">
        <f>937.7278+45+16.34+1157.038</f>
        <v>2156.1058</v>
      </c>
      <c r="Q166" s="26">
        <v>12027.08</v>
      </c>
      <c r="R166" s="25">
        <v>886.37</v>
      </c>
      <c r="S166" s="18" t="s">
        <v>129</v>
      </c>
      <c r="T166" s="26">
        <v>886.34</v>
      </c>
      <c r="U166" s="17" t="s">
        <v>454</v>
      </c>
    </row>
    <row r="167" ht="55" customHeight="true" spans="1:21">
      <c r="A167" s="16">
        <f>SUBTOTAL(103,$B$6:B167)</f>
        <v>27</v>
      </c>
      <c r="B167" s="20"/>
      <c r="C167" s="17"/>
      <c r="D167" s="18"/>
      <c r="E167" s="18"/>
      <c r="F167" s="18"/>
      <c r="G167" s="18"/>
      <c r="H167" s="26"/>
      <c r="I167" s="26"/>
      <c r="J167" s="26"/>
      <c r="K167" s="26"/>
      <c r="L167" s="26"/>
      <c r="M167" s="18"/>
      <c r="N167" s="26"/>
      <c r="O167" s="18" t="s">
        <v>66</v>
      </c>
      <c r="P167" s="26">
        <v>9871</v>
      </c>
      <c r="Q167" s="26"/>
      <c r="R167" s="25"/>
      <c r="S167" s="18"/>
      <c r="T167" s="26"/>
      <c r="U167" s="17"/>
    </row>
    <row r="168" ht="24" spans="1:21">
      <c r="A168" s="16">
        <f>SUBTOTAL(103,$B$6:B168)</f>
        <v>27</v>
      </c>
      <c r="B168" s="20"/>
      <c r="C168" s="17" t="s">
        <v>455</v>
      </c>
      <c r="D168" s="18" t="s">
        <v>29</v>
      </c>
      <c r="E168" s="18" t="s">
        <v>29</v>
      </c>
      <c r="F168" s="18" t="s">
        <v>456</v>
      </c>
      <c r="G168" s="18" t="s">
        <v>250</v>
      </c>
      <c r="H168" s="26">
        <v>6270</v>
      </c>
      <c r="I168" s="26">
        <v>300</v>
      </c>
      <c r="J168" s="26"/>
      <c r="K168" s="26">
        <v>5341.23</v>
      </c>
      <c r="L168" s="26"/>
      <c r="M168" s="18" t="s">
        <v>32</v>
      </c>
      <c r="N168" s="26">
        <v>6270</v>
      </c>
      <c r="O168" s="18" t="s">
        <v>32</v>
      </c>
      <c r="P168" s="26">
        <v>300</v>
      </c>
      <c r="Q168" s="26">
        <v>300</v>
      </c>
      <c r="R168" s="25">
        <v>5041.23</v>
      </c>
      <c r="S168" s="18" t="s">
        <v>33</v>
      </c>
      <c r="T168" s="26">
        <v>5041.23</v>
      </c>
      <c r="U168" s="17"/>
    </row>
    <row r="169" ht="24" spans="1:21">
      <c r="A169" s="16">
        <f>SUBTOTAL(103,$B$6:B169)</f>
        <v>27</v>
      </c>
      <c r="B169" s="20"/>
      <c r="C169" s="17" t="s">
        <v>457</v>
      </c>
      <c r="D169" s="18" t="s">
        <v>29</v>
      </c>
      <c r="E169" s="18" t="s">
        <v>28</v>
      </c>
      <c r="F169" s="18" t="s">
        <v>458</v>
      </c>
      <c r="G169" s="18" t="s">
        <v>459</v>
      </c>
      <c r="H169" s="26">
        <v>7540</v>
      </c>
      <c r="I169" s="26"/>
      <c r="J169" s="26"/>
      <c r="K169" s="26"/>
      <c r="L169" s="26"/>
      <c r="M169" s="18"/>
      <c r="N169" s="26"/>
      <c r="O169" s="18"/>
      <c r="P169" s="26"/>
      <c r="Q169" s="26"/>
      <c r="R169" s="25"/>
      <c r="S169" s="19"/>
      <c r="T169" s="25"/>
      <c r="U169" s="32" t="s">
        <v>341</v>
      </c>
    </row>
    <row r="170" ht="36" spans="1:21">
      <c r="A170" s="16">
        <f>SUBTOTAL(103,$B$6:B170)</f>
        <v>27</v>
      </c>
      <c r="B170" s="20"/>
      <c r="C170" s="17" t="s">
        <v>460</v>
      </c>
      <c r="D170" s="18" t="s">
        <v>29</v>
      </c>
      <c r="E170" s="18" t="s">
        <v>29</v>
      </c>
      <c r="F170" s="18" t="s">
        <v>461</v>
      </c>
      <c r="G170" s="18" t="s">
        <v>65</v>
      </c>
      <c r="H170" s="25">
        <v>873.92</v>
      </c>
      <c r="I170" s="25">
        <v>404.04</v>
      </c>
      <c r="J170" s="25">
        <v>836.37</v>
      </c>
      <c r="K170" s="25"/>
      <c r="L170" s="26"/>
      <c r="M170" s="18" t="s">
        <v>32</v>
      </c>
      <c r="N170" s="26">
        <v>873.92</v>
      </c>
      <c r="O170" s="18" t="s">
        <v>32</v>
      </c>
      <c r="P170" s="26">
        <v>404.04</v>
      </c>
      <c r="Q170" s="26">
        <v>404.04</v>
      </c>
      <c r="R170" s="25">
        <v>432.33</v>
      </c>
      <c r="S170" s="18" t="s">
        <v>33</v>
      </c>
      <c r="T170" s="25">
        <v>432.33</v>
      </c>
      <c r="U170" s="32"/>
    </row>
    <row r="171" ht="24" spans="1:21">
      <c r="A171" s="16">
        <f>SUBTOTAL(103,$B$6:B171)</f>
        <v>27</v>
      </c>
      <c r="B171" s="20"/>
      <c r="C171" s="17" t="s">
        <v>462</v>
      </c>
      <c r="D171" s="18" t="s">
        <v>29</v>
      </c>
      <c r="E171" s="18" t="s">
        <v>28</v>
      </c>
      <c r="F171" s="18" t="s">
        <v>463</v>
      </c>
      <c r="G171" s="18" t="s">
        <v>464</v>
      </c>
      <c r="H171" s="25">
        <v>1966.27</v>
      </c>
      <c r="I171" s="25">
        <v>300</v>
      </c>
      <c r="J171" s="25">
        <v>1730.96</v>
      </c>
      <c r="K171" s="25"/>
      <c r="L171" s="25"/>
      <c r="M171" s="18" t="s">
        <v>32</v>
      </c>
      <c r="N171" s="25">
        <v>1966.27</v>
      </c>
      <c r="O171" s="18" t="s">
        <v>32</v>
      </c>
      <c r="P171" s="26">
        <v>300</v>
      </c>
      <c r="Q171" s="26">
        <v>300</v>
      </c>
      <c r="R171" s="25">
        <v>1430.96</v>
      </c>
      <c r="S171" s="18" t="s">
        <v>33</v>
      </c>
      <c r="T171" s="25">
        <v>1430.96</v>
      </c>
      <c r="U171" s="32"/>
    </row>
    <row r="172" ht="48" spans="1:21">
      <c r="A172" s="16">
        <f>SUBTOTAL(103,$B$6:B172)</f>
        <v>27</v>
      </c>
      <c r="B172" s="20"/>
      <c r="C172" s="17" t="s">
        <v>465</v>
      </c>
      <c r="D172" s="18" t="s">
        <v>29</v>
      </c>
      <c r="E172" s="18" t="s">
        <v>28</v>
      </c>
      <c r="F172" s="18" t="s">
        <v>466</v>
      </c>
      <c r="G172" s="18" t="s">
        <v>467</v>
      </c>
      <c r="H172" s="26">
        <v>2883</v>
      </c>
      <c r="I172" s="26"/>
      <c r="J172" s="26"/>
      <c r="K172" s="26"/>
      <c r="L172" s="26"/>
      <c r="M172" s="18"/>
      <c r="N172" s="26"/>
      <c r="O172" s="18"/>
      <c r="P172" s="26"/>
      <c r="Q172" s="26"/>
      <c r="R172" s="25"/>
      <c r="S172" s="19"/>
      <c r="T172" s="25"/>
      <c r="U172" s="32" t="s">
        <v>341</v>
      </c>
    </row>
    <row r="173" ht="47" customHeight="true" spans="1:22">
      <c r="A173" s="16">
        <f>SUBTOTAL(103,$B$6:B173)</f>
        <v>27</v>
      </c>
      <c r="B173" s="20"/>
      <c r="C173" s="20" t="s">
        <v>468</v>
      </c>
      <c r="D173" s="52" t="s">
        <v>28</v>
      </c>
      <c r="E173" s="52" t="s">
        <v>29</v>
      </c>
      <c r="F173" s="52" t="s">
        <v>469</v>
      </c>
      <c r="G173" s="52" t="s">
        <v>470</v>
      </c>
      <c r="H173" s="52">
        <v>492.38</v>
      </c>
      <c r="I173" s="52">
        <v>200</v>
      </c>
      <c r="J173" s="52">
        <v>394.52</v>
      </c>
      <c r="K173" s="52"/>
      <c r="L173" s="52"/>
      <c r="M173" s="52" t="s">
        <v>32</v>
      </c>
      <c r="N173" s="52">
        <v>492.38</v>
      </c>
      <c r="O173" s="52" t="s">
        <v>32</v>
      </c>
      <c r="P173" s="52">
        <v>200</v>
      </c>
      <c r="Q173" s="52">
        <v>200</v>
      </c>
      <c r="R173" s="52">
        <v>194.52</v>
      </c>
      <c r="S173" s="52" t="s">
        <v>67</v>
      </c>
      <c r="T173" s="52"/>
      <c r="U173" s="20" t="s">
        <v>471</v>
      </c>
      <c r="V173" s="53"/>
    </row>
    <row r="174" s="44" customFormat="true" ht="25" customHeight="true" spans="1:21">
      <c r="A174" s="16">
        <f>SUBTOTAL(103,$B$6:B174)</f>
        <v>28</v>
      </c>
      <c r="B174" s="20" t="s">
        <v>472</v>
      </c>
      <c r="C174" s="20" t="s">
        <v>473</v>
      </c>
      <c r="D174" s="52" t="s">
        <v>28</v>
      </c>
      <c r="E174" s="52" t="s">
        <v>29</v>
      </c>
      <c r="F174" s="52" t="s">
        <v>474</v>
      </c>
      <c r="G174" s="52" t="s">
        <v>475</v>
      </c>
      <c r="H174" s="52">
        <v>2030</v>
      </c>
      <c r="I174" s="52">
        <v>2029.36</v>
      </c>
      <c r="J174" s="52">
        <v>1995.93</v>
      </c>
      <c r="K174" s="52">
        <v>1995.93</v>
      </c>
      <c r="L174" s="52">
        <v>1995.93</v>
      </c>
      <c r="M174" s="16" t="s">
        <v>66</v>
      </c>
      <c r="N174" s="16">
        <v>1524</v>
      </c>
      <c r="O174" s="16" t="s">
        <v>66</v>
      </c>
      <c r="P174" s="16">
        <v>1524</v>
      </c>
      <c r="Q174" s="16">
        <v>1915.21</v>
      </c>
      <c r="R174" s="16">
        <v>83.45</v>
      </c>
      <c r="S174" s="16" t="s">
        <v>129</v>
      </c>
      <c r="T174" s="16">
        <v>83.45</v>
      </c>
      <c r="U174" s="54" t="s">
        <v>476</v>
      </c>
    </row>
    <row r="175" ht="27" customHeight="true" spans="1:22">
      <c r="A175" s="16">
        <f>SUBTOTAL(103,$B$6:B175)</f>
        <v>28</v>
      </c>
      <c r="B175" s="20"/>
      <c r="C175" s="20"/>
      <c r="D175" s="52"/>
      <c r="E175" s="52"/>
      <c r="F175" s="52"/>
      <c r="G175" s="52"/>
      <c r="H175" s="52"/>
      <c r="I175" s="52"/>
      <c r="J175" s="52"/>
      <c r="K175" s="52"/>
      <c r="L175" s="52"/>
      <c r="M175" s="16" t="s">
        <v>82</v>
      </c>
      <c r="N175" s="16">
        <v>506</v>
      </c>
      <c r="O175" s="16" t="s">
        <v>82</v>
      </c>
      <c r="P175" s="16">
        <v>505.36</v>
      </c>
      <c r="Q175" s="16"/>
      <c r="R175" s="16"/>
      <c r="S175" s="16"/>
      <c r="T175" s="16"/>
      <c r="U175" s="54"/>
      <c r="V175" s="53"/>
    </row>
    <row r="176" customFormat="true" ht="27" customHeight="true" spans="1:22">
      <c r="A176" s="16">
        <f>SUBTOTAL(103,$B$6:B176)</f>
        <v>29</v>
      </c>
      <c r="B176" s="20" t="s">
        <v>477</v>
      </c>
      <c r="C176" s="20" t="s">
        <v>478</v>
      </c>
      <c r="D176" s="52" t="s">
        <v>28</v>
      </c>
      <c r="E176" s="52" t="s">
        <v>28</v>
      </c>
      <c r="F176" s="52" t="s">
        <v>479</v>
      </c>
      <c r="G176" s="52" t="s">
        <v>480</v>
      </c>
      <c r="H176" s="52">
        <v>1047</v>
      </c>
      <c r="I176" s="52">
        <v>875</v>
      </c>
      <c r="J176" s="52">
        <v>877.8</v>
      </c>
      <c r="K176" s="52"/>
      <c r="L176" s="52"/>
      <c r="M176" s="52" t="s">
        <v>82</v>
      </c>
      <c r="N176" s="52">
        <v>1047</v>
      </c>
      <c r="O176" s="16" t="s">
        <v>66</v>
      </c>
      <c r="P176" s="16">
        <v>625</v>
      </c>
      <c r="Q176" s="16">
        <f>100+160+19.5+90.12+60+64.66+98.41</f>
        <v>592.69</v>
      </c>
      <c r="R176" s="16">
        <f>J176-Q176</f>
        <v>285.11</v>
      </c>
      <c r="S176" s="52" t="s">
        <v>67</v>
      </c>
      <c r="T176" s="16">
        <v>2.8</v>
      </c>
      <c r="U176" s="20" t="s">
        <v>481</v>
      </c>
      <c r="V176" s="53"/>
    </row>
    <row r="177" customFormat="true" ht="27" customHeight="true" spans="1:22">
      <c r="A177" s="16">
        <f>SUBTOTAL(103,$B$6:B177)</f>
        <v>29</v>
      </c>
      <c r="B177" s="20"/>
      <c r="C177" s="20"/>
      <c r="D177" s="52"/>
      <c r="E177" s="52"/>
      <c r="F177" s="52"/>
      <c r="G177" s="52"/>
      <c r="H177" s="52"/>
      <c r="I177" s="52"/>
      <c r="J177" s="52"/>
      <c r="K177" s="52"/>
      <c r="L177" s="52"/>
      <c r="M177" s="52"/>
      <c r="N177" s="52"/>
      <c r="O177" s="16" t="s">
        <v>82</v>
      </c>
      <c r="P177" s="16">
        <v>250</v>
      </c>
      <c r="Q177" s="16"/>
      <c r="R177" s="16"/>
      <c r="S177" s="52"/>
      <c r="T177" s="16"/>
      <c r="U177" s="20"/>
      <c r="V177" s="53"/>
    </row>
    <row r="178" customFormat="true" ht="31" customHeight="true" spans="1:21">
      <c r="A178" s="21" t="s">
        <v>482</v>
      </c>
      <c r="B178" s="22"/>
      <c r="C178" s="23"/>
      <c r="D178" s="24"/>
      <c r="E178" s="24"/>
      <c r="F178" s="24"/>
      <c r="G178" s="24"/>
      <c r="H178" s="27">
        <f>SUBTOTAL(9,H6:H176)</f>
        <v>450242.89</v>
      </c>
      <c r="I178" s="27">
        <f t="shared" ref="I178:R178" si="11">SUBTOTAL(9,I6:I176)</f>
        <v>207079.3524</v>
      </c>
      <c r="J178" s="27">
        <f t="shared" si="11"/>
        <v>212155.177467</v>
      </c>
      <c r="K178" s="27">
        <f t="shared" si="11"/>
        <v>137646.174551</v>
      </c>
      <c r="L178" s="27">
        <f t="shared" si="11"/>
        <v>118340.104923</v>
      </c>
      <c r="M178" s="27">
        <f t="shared" si="11"/>
        <v>0</v>
      </c>
      <c r="N178" s="27">
        <f t="shared" si="11"/>
        <v>263640.5265</v>
      </c>
      <c r="O178" s="27">
        <f t="shared" si="11"/>
        <v>0</v>
      </c>
      <c r="P178" s="27">
        <f t="shared" si="11"/>
        <v>210780.310267</v>
      </c>
      <c r="Q178" s="29">
        <f t="shared" si="11"/>
        <v>194803.646267</v>
      </c>
      <c r="R178" s="29">
        <f t="shared" si="11"/>
        <v>35273.996</v>
      </c>
      <c r="S178" s="29"/>
      <c r="T178" s="29">
        <f>SUBTOTAL(9,T6:T177)</f>
        <v>23211.4692</v>
      </c>
      <c r="U178" s="30"/>
    </row>
  </sheetData>
  <autoFilter ref="A5:V173">
    <extLst/>
  </autoFilter>
  <mergeCells count="770">
    <mergeCell ref="A2:U2"/>
    <mergeCell ref="T3:U3"/>
    <mergeCell ref="F4:H4"/>
    <mergeCell ref="M4:N4"/>
    <mergeCell ref="O4:P4"/>
    <mergeCell ref="R4:T4"/>
    <mergeCell ref="A178:C178"/>
    <mergeCell ref="A4:A5"/>
    <mergeCell ref="B4:B5"/>
    <mergeCell ref="B6:B16"/>
    <mergeCell ref="B17:B23"/>
    <mergeCell ref="B25:B28"/>
    <mergeCell ref="B29:B33"/>
    <mergeCell ref="B35:B36"/>
    <mergeCell ref="B38:B39"/>
    <mergeCell ref="B41:B45"/>
    <mergeCell ref="B46:B49"/>
    <mergeCell ref="B50:B51"/>
    <mergeCell ref="B52:B53"/>
    <mergeCell ref="B54:B56"/>
    <mergeCell ref="B57:B63"/>
    <mergeCell ref="B64:B65"/>
    <mergeCell ref="B67:B71"/>
    <mergeCell ref="B72:B78"/>
    <mergeCell ref="B79:B84"/>
    <mergeCell ref="B85:B95"/>
    <mergeCell ref="B96:B100"/>
    <mergeCell ref="B102:B137"/>
    <mergeCell ref="B138:B141"/>
    <mergeCell ref="B142:B173"/>
    <mergeCell ref="B174:B175"/>
    <mergeCell ref="B176:B177"/>
    <mergeCell ref="C4:C5"/>
    <mergeCell ref="C19:C20"/>
    <mergeCell ref="C22:C23"/>
    <mergeCell ref="C25:C26"/>
    <mergeCell ref="C29:C31"/>
    <mergeCell ref="C32:C33"/>
    <mergeCell ref="C41:C42"/>
    <mergeCell ref="C43:C45"/>
    <mergeCell ref="C46:C47"/>
    <mergeCell ref="C48:C49"/>
    <mergeCell ref="C50:C51"/>
    <mergeCell ref="C52:C53"/>
    <mergeCell ref="C54:C55"/>
    <mergeCell ref="C57:C58"/>
    <mergeCell ref="C60:C61"/>
    <mergeCell ref="C62:C63"/>
    <mergeCell ref="C64:C65"/>
    <mergeCell ref="C67:C68"/>
    <mergeCell ref="C69:C71"/>
    <mergeCell ref="C72:C73"/>
    <mergeCell ref="C74:C75"/>
    <mergeCell ref="C80:C81"/>
    <mergeCell ref="C82:C83"/>
    <mergeCell ref="C86:C87"/>
    <mergeCell ref="C90:C91"/>
    <mergeCell ref="C93:C94"/>
    <mergeCell ref="C96:C97"/>
    <mergeCell ref="C102:C103"/>
    <mergeCell ref="C104:C105"/>
    <mergeCell ref="C106:C107"/>
    <mergeCell ref="C108:C109"/>
    <mergeCell ref="C110:C111"/>
    <mergeCell ref="C112:C113"/>
    <mergeCell ref="C115:C116"/>
    <mergeCell ref="C117:C118"/>
    <mergeCell ref="C120:C121"/>
    <mergeCell ref="C122:C123"/>
    <mergeCell ref="C124:C125"/>
    <mergeCell ref="C126:C128"/>
    <mergeCell ref="C142:C143"/>
    <mergeCell ref="C148:C149"/>
    <mergeCell ref="C150:C152"/>
    <mergeCell ref="C156:C157"/>
    <mergeCell ref="C160:C161"/>
    <mergeCell ref="C166:C167"/>
    <mergeCell ref="C174:C175"/>
    <mergeCell ref="C176:C177"/>
    <mergeCell ref="D4:D5"/>
    <mergeCell ref="D19:D20"/>
    <mergeCell ref="D22:D23"/>
    <mergeCell ref="D25:D26"/>
    <mergeCell ref="D29:D31"/>
    <mergeCell ref="D32:D33"/>
    <mergeCell ref="D41:D42"/>
    <mergeCell ref="D43:D45"/>
    <mergeCell ref="D46:D47"/>
    <mergeCell ref="D48:D49"/>
    <mergeCell ref="D50:D51"/>
    <mergeCell ref="D52:D53"/>
    <mergeCell ref="D54:D55"/>
    <mergeCell ref="D57:D58"/>
    <mergeCell ref="D60:D61"/>
    <mergeCell ref="D62:D63"/>
    <mergeCell ref="D64:D65"/>
    <mergeCell ref="D67:D68"/>
    <mergeCell ref="D69:D71"/>
    <mergeCell ref="D72:D73"/>
    <mergeCell ref="D74:D75"/>
    <mergeCell ref="D80:D81"/>
    <mergeCell ref="D82:D83"/>
    <mergeCell ref="D86:D87"/>
    <mergeCell ref="D90:D91"/>
    <mergeCell ref="D93:D94"/>
    <mergeCell ref="D96:D97"/>
    <mergeCell ref="D102:D103"/>
    <mergeCell ref="D104:D105"/>
    <mergeCell ref="D106:D107"/>
    <mergeCell ref="D108:D109"/>
    <mergeCell ref="D110:D111"/>
    <mergeCell ref="D112:D113"/>
    <mergeCell ref="D115:D116"/>
    <mergeCell ref="D117:D118"/>
    <mergeCell ref="D120:D121"/>
    <mergeCell ref="D122:D123"/>
    <mergeCell ref="D124:D125"/>
    <mergeCell ref="D126:D128"/>
    <mergeCell ref="D142:D143"/>
    <mergeCell ref="D148:D149"/>
    <mergeCell ref="D150:D152"/>
    <mergeCell ref="D156:D157"/>
    <mergeCell ref="D160:D161"/>
    <mergeCell ref="D166:D167"/>
    <mergeCell ref="D174:D175"/>
    <mergeCell ref="D176:D177"/>
    <mergeCell ref="E4:E5"/>
    <mergeCell ref="E19:E20"/>
    <mergeCell ref="E22:E23"/>
    <mergeCell ref="E25:E26"/>
    <mergeCell ref="E29:E31"/>
    <mergeCell ref="E32:E33"/>
    <mergeCell ref="E41:E42"/>
    <mergeCell ref="E43:E45"/>
    <mergeCell ref="E46:E47"/>
    <mergeCell ref="E48:E49"/>
    <mergeCell ref="E50:E51"/>
    <mergeCell ref="E52:E53"/>
    <mergeCell ref="E54:E55"/>
    <mergeCell ref="E57:E58"/>
    <mergeCell ref="E60:E61"/>
    <mergeCell ref="E62:E63"/>
    <mergeCell ref="E64:E65"/>
    <mergeCell ref="E67:E68"/>
    <mergeCell ref="E69:E71"/>
    <mergeCell ref="E72:E73"/>
    <mergeCell ref="E74:E75"/>
    <mergeCell ref="E80:E81"/>
    <mergeCell ref="E82:E83"/>
    <mergeCell ref="E86:E87"/>
    <mergeCell ref="E90:E91"/>
    <mergeCell ref="E93:E94"/>
    <mergeCell ref="E96:E97"/>
    <mergeCell ref="E102:E103"/>
    <mergeCell ref="E104:E105"/>
    <mergeCell ref="E106:E107"/>
    <mergeCell ref="E108:E109"/>
    <mergeCell ref="E110:E111"/>
    <mergeCell ref="E112:E113"/>
    <mergeCell ref="E115:E116"/>
    <mergeCell ref="E117:E118"/>
    <mergeCell ref="E120:E121"/>
    <mergeCell ref="E122:E123"/>
    <mergeCell ref="E124:E125"/>
    <mergeCell ref="E126:E128"/>
    <mergeCell ref="E142:E143"/>
    <mergeCell ref="E148:E149"/>
    <mergeCell ref="E150:E152"/>
    <mergeCell ref="E156:E157"/>
    <mergeCell ref="E160:E161"/>
    <mergeCell ref="E166:E167"/>
    <mergeCell ref="E174:E175"/>
    <mergeCell ref="E176:E177"/>
    <mergeCell ref="F19:F20"/>
    <mergeCell ref="F22:F23"/>
    <mergeCell ref="F25:F26"/>
    <mergeCell ref="F29:F31"/>
    <mergeCell ref="F32:F33"/>
    <mergeCell ref="F41:F42"/>
    <mergeCell ref="F43:F45"/>
    <mergeCell ref="F46:F47"/>
    <mergeCell ref="F48:F49"/>
    <mergeCell ref="F50:F51"/>
    <mergeCell ref="F52:F53"/>
    <mergeCell ref="F54:F55"/>
    <mergeCell ref="F57:F58"/>
    <mergeCell ref="F60:F61"/>
    <mergeCell ref="F62:F63"/>
    <mergeCell ref="F64:F65"/>
    <mergeCell ref="F67:F68"/>
    <mergeCell ref="F69:F71"/>
    <mergeCell ref="F72:F73"/>
    <mergeCell ref="F74:F75"/>
    <mergeCell ref="F80:F81"/>
    <mergeCell ref="F82:F83"/>
    <mergeCell ref="F86:F87"/>
    <mergeCell ref="F90:F91"/>
    <mergeCell ref="F93:F94"/>
    <mergeCell ref="F96:F97"/>
    <mergeCell ref="F102:F103"/>
    <mergeCell ref="F104:F105"/>
    <mergeCell ref="F106:F107"/>
    <mergeCell ref="F108:F109"/>
    <mergeCell ref="F110:F111"/>
    <mergeCell ref="F112:F113"/>
    <mergeCell ref="F115:F116"/>
    <mergeCell ref="F117:F118"/>
    <mergeCell ref="F120:F121"/>
    <mergeCell ref="F122:F123"/>
    <mergeCell ref="F124:F125"/>
    <mergeCell ref="F126:F128"/>
    <mergeCell ref="F142:F143"/>
    <mergeCell ref="F148:F149"/>
    <mergeCell ref="F150:F152"/>
    <mergeCell ref="F156:F157"/>
    <mergeCell ref="F160:F161"/>
    <mergeCell ref="F166:F167"/>
    <mergeCell ref="F174:F175"/>
    <mergeCell ref="F176:F177"/>
    <mergeCell ref="G19:G20"/>
    <mergeCell ref="G22:G23"/>
    <mergeCell ref="G25:G26"/>
    <mergeCell ref="G29:G31"/>
    <mergeCell ref="G32:G33"/>
    <mergeCell ref="G41:G42"/>
    <mergeCell ref="G43:G45"/>
    <mergeCell ref="G46:G47"/>
    <mergeCell ref="G48:G49"/>
    <mergeCell ref="G50:G51"/>
    <mergeCell ref="G52:G53"/>
    <mergeCell ref="G54:G55"/>
    <mergeCell ref="G57:G58"/>
    <mergeCell ref="G60:G61"/>
    <mergeCell ref="G62:G63"/>
    <mergeCell ref="G64:G65"/>
    <mergeCell ref="G67:G68"/>
    <mergeCell ref="G69:G71"/>
    <mergeCell ref="G72:G73"/>
    <mergeCell ref="G74:G75"/>
    <mergeCell ref="G80:G81"/>
    <mergeCell ref="G82:G83"/>
    <mergeCell ref="G86:G87"/>
    <mergeCell ref="G90:G91"/>
    <mergeCell ref="G93:G94"/>
    <mergeCell ref="G96:G97"/>
    <mergeCell ref="G102:G103"/>
    <mergeCell ref="G104:G105"/>
    <mergeCell ref="G106:G107"/>
    <mergeCell ref="G108:G109"/>
    <mergeCell ref="G110:G111"/>
    <mergeCell ref="G112:G113"/>
    <mergeCell ref="G115:G116"/>
    <mergeCell ref="G117:G118"/>
    <mergeCell ref="G120:G121"/>
    <mergeCell ref="G122:G123"/>
    <mergeCell ref="G124:G125"/>
    <mergeCell ref="G126:G128"/>
    <mergeCell ref="G142:G143"/>
    <mergeCell ref="G148:G149"/>
    <mergeCell ref="G150:G152"/>
    <mergeCell ref="G156:G157"/>
    <mergeCell ref="G160:G161"/>
    <mergeCell ref="G166:G167"/>
    <mergeCell ref="G174:G175"/>
    <mergeCell ref="G176:G177"/>
    <mergeCell ref="H19:H20"/>
    <mergeCell ref="H22:H23"/>
    <mergeCell ref="H25:H26"/>
    <mergeCell ref="H29:H31"/>
    <mergeCell ref="H32:H33"/>
    <mergeCell ref="H41:H42"/>
    <mergeCell ref="H43:H45"/>
    <mergeCell ref="H46:H47"/>
    <mergeCell ref="H48:H49"/>
    <mergeCell ref="H50:H51"/>
    <mergeCell ref="H52:H53"/>
    <mergeCell ref="H54:H55"/>
    <mergeCell ref="H57:H58"/>
    <mergeCell ref="H60:H61"/>
    <mergeCell ref="H62:H63"/>
    <mergeCell ref="H64:H65"/>
    <mergeCell ref="H67:H68"/>
    <mergeCell ref="H69:H71"/>
    <mergeCell ref="H72:H73"/>
    <mergeCell ref="H74:H75"/>
    <mergeCell ref="H80:H81"/>
    <mergeCell ref="H82:H83"/>
    <mergeCell ref="H86:H87"/>
    <mergeCell ref="H90:H91"/>
    <mergeCell ref="H93:H94"/>
    <mergeCell ref="H96:H97"/>
    <mergeCell ref="H102:H103"/>
    <mergeCell ref="H104:H105"/>
    <mergeCell ref="H106:H107"/>
    <mergeCell ref="H108:H109"/>
    <mergeCell ref="H110:H111"/>
    <mergeCell ref="H112:H113"/>
    <mergeCell ref="H115:H116"/>
    <mergeCell ref="H117:H118"/>
    <mergeCell ref="H120:H121"/>
    <mergeCell ref="H122:H123"/>
    <mergeCell ref="H124:H125"/>
    <mergeCell ref="H126:H128"/>
    <mergeCell ref="H142:H143"/>
    <mergeCell ref="H148:H149"/>
    <mergeCell ref="H150:H152"/>
    <mergeCell ref="H156:H157"/>
    <mergeCell ref="H160:H161"/>
    <mergeCell ref="H166:H167"/>
    <mergeCell ref="H174:H175"/>
    <mergeCell ref="H176:H177"/>
    <mergeCell ref="I4:I5"/>
    <mergeCell ref="I19:I20"/>
    <mergeCell ref="I22:I23"/>
    <mergeCell ref="I25:I26"/>
    <mergeCell ref="I29:I31"/>
    <mergeCell ref="I32:I33"/>
    <mergeCell ref="I38:I39"/>
    <mergeCell ref="I41:I42"/>
    <mergeCell ref="I43:I45"/>
    <mergeCell ref="I46:I47"/>
    <mergeCell ref="I48:I49"/>
    <mergeCell ref="I50:I51"/>
    <mergeCell ref="I52:I53"/>
    <mergeCell ref="I54:I55"/>
    <mergeCell ref="I57:I58"/>
    <mergeCell ref="I60:I61"/>
    <mergeCell ref="I62:I63"/>
    <mergeCell ref="I64:I65"/>
    <mergeCell ref="I67:I68"/>
    <mergeCell ref="I69:I71"/>
    <mergeCell ref="I72:I73"/>
    <mergeCell ref="I74:I75"/>
    <mergeCell ref="I80:I81"/>
    <mergeCell ref="I82:I83"/>
    <mergeCell ref="I86:I87"/>
    <mergeCell ref="I90:I91"/>
    <mergeCell ref="I93:I94"/>
    <mergeCell ref="I96:I97"/>
    <mergeCell ref="I102:I103"/>
    <mergeCell ref="I104:I105"/>
    <mergeCell ref="I106:I107"/>
    <mergeCell ref="I108:I109"/>
    <mergeCell ref="I110:I111"/>
    <mergeCell ref="I112:I113"/>
    <mergeCell ref="I115:I116"/>
    <mergeCell ref="I117:I118"/>
    <mergeCell ref="I120:I121"/>
    <mergeCell ref="I122:I123"/>
    <mergeCell ref="I124:I125"/>
    <mergeCell ref="I126:I128"/>
    <mergeCell ref="I142:I143"/>
    <mergeCell ref="I148:I149"/>
    <mergeCell ref="I150:I152"/>
    <mergeCell ref="I156:I157"/>
    <mergeCell ref="I160:I161"/>
    <mergeCell ref="I166:I167"/>
    <mergeCell ref="I174:I175"/>
    <mergeCell ref="I176:I177"/>
    <mergeCell ref="J4:J5"/>
    <mergeCell ref="J19:J20"/>
    <mergeCell ref="J22:J23"/>
    <mergeCell ref="J25:J26"/>
    <mergeCell ref="J29:J31"/>
    <mergeCell ref="J32:J33"/>
    <mergeCell ref="J41:J42"/>
    <mergeCell ref="J43:J45"/>
    <mergeCell ref="J46:J47"/>
    <mergeCell ref="J48:J49"/>
    <mergeCell ref="J50:J51"/>
    <mergeCell ref="J52:J53"/>
    <mergeCell ref="J54:J55"/>
    <mergeCell ref="J57:J58"/>
    <mergeCell ref="J60:J61"/>
    <mergeCell ref="J62:J63"/>
    <mergeCell ref="J64:J65"/>
    <mergeCell ref="J67:J68"/>
    <mergeCell ref="J69:J71"/>
    <mergeCell ref="J72:J73"/>
    <mergeCell ref="J74:J75"/>
    <mergeCell ref="J80:J81"/>
    <mergeCell ref="J82:J83"/>
    <mergeCell ref="J86:J87"/>
    <mergeCell ref="J90:J91"/>
    <mergeCell ref="J93:J94"/>
    <mergeCell ref="J96:J97"/>
    <mergeCell ref="J102:J103"/>
    <mergeCell ref="J104:J105"/>
    <mergeCell ref="J106:J107"/>
    <mergeCell ref="J108:J109"/>
    <mergeCell ref="J110:J111"/>
    <mergeCell ref="J112:J113"/>
    <mergeCell ref="J115:J116"/>
    <mergeCell ref="J117:J118"/>
    <mergeCell ref="J120:J121"/>
    <mergeCell ref="J122:J123"/>
    <mergeCell ref="J124:J125"/>
    <mergeCell ref="J126:J128"/>
    <mergeCell ref="J142:J143"/>
    <mergeCell ref="J148:J149"/>
    <mergeCell ref="J150:J152"/>
    <mergeCell ref="J156:J157"/>
    <mergeCell ref="J160:J161"/>
    <mergeCell ref="J166:J167"/>
    <mergeCell ref="J174:J175"/>
    <mergeCell ref="J176:J177"/>
    <mergeCell ref="K4:K5"/>
    <mergeCell ref="K19:K20"/>
    <mergeCell ref="K22:K23"/>
    <mergeCell ref="K25:K26"/>
    <mergeCell ref="K29:K31"/>
    <mergeCell ref="K32:K33"/>
    <mergeCell ref="K41:K42"/>
    <mergeCell ref="K43:K45"/>
    <mergeCell ref="K46:K47"/>
    <mergeCell ref="K48:K49"/>
    <mergeCell ref="K50:K51"/>
    <mergeCell ref="K52:K53"/>
    <mergeCell ref="K54:K55"/>
    <mergeCell ref="K57:K58"/>
    <mergeCell ref="K60:K61"/>
    <mergeCell ref="K62:K63"/>
    <mergeCell ref="K64:K65"/>
    <mergeCell ref="K67:K68"/>
    <mergeCell ref="K69:K71"/>
    <mergeCell ref="K72:K73"/>
    <mergeCell ref="K74:K75"/>
    <mergeCell ref="K80:K81"/>
    <mergeCell ref="K82:K83"/>
    <mergeCell ref="K86:K87"/>
    <mergeCell ref="K90:K91"/>
    <mergeCell ref="K93:K94"/>
    <mergeCell ref="K96:K97"/>
    <mergeCell ref="K102:K103"/>
    <mergeCell ref="K104:K105"/>
    <mergeCell ref="K106:K107"/>
    <mergeCell ref="K108:K109"/>
    <mergeCell ref="K110:K111"/>
    <mergeCell ref="K112:K113"/>
    <mergeCell ref="K115:K116"/>
    <mergeCell ref="K117:K118"/>
    <mergeCell ref="K120:K121"/>
    <mergeCell ref="K122:K123"/>
    <mergeCell ref="K124:K125"/>
    <mergeCell ref="K126:K128"/>
    <mergeCell ref="K142:K143"/>
    <mergeCell ref="K148:K149"/>
    <mergeCell ref="K150:K152"/>
    <mergeCell ref="K156:K157"/>
    <mergeCell ref="K160:K161"/>
    <mergeCell ref="K166:K167"/>
    <mergeCell ref="K174:K175"/>
    <mergeCell ref="K176:K177"/>
    <mergeCell ref="L4:L5"/>
    <mergeCell ref="L19:L20"/>
    <mergeCell ref="L22:L23"/>
    <mergeCell ref="L25:L26"/>
    <mergeCell ref="L29:L31"/>
    <mergeCell ref="L32:L33"/>
    <mergeCell ref="L41:L42"/>
    <mergeCell ref="L43:L45"/>
    <mergeCell ref="L46:L47"/>
    <mergeCell ref="L48:L49"/>
    <mergeCell ref="L50:L51"/>
    <mergeCell ref="L52:L53"/>
    <mergeCell ref="L54:L55"/>
    <mergeCell ref="L57:L58"/>
    <mergeCell ref="L60:L61"/>
    <mergeCell ref="L62:L63"/>
    <mergeCell ref="L64:L65"/>
    <mergeCell ref="L67:L68"/>
    <mergeCell ref="L69:L71"/>
    <mergeCell ref="L72:L73"/>
    <mergeCell ref="L74:L75"/>
    <mergeCell ref="L80:L81"/>
    <mergeCell ref="L82:L83"/>
    <mergeCell ref="L86:L87"/>
    <mergeCell ref="L90:L91"/>
    <mergeCell ref="L93:L94"/>
    <mergeCell ref="L96:L97"/>
    <mergeCell ref="L102:L103"/>
    <mergeCell ref="L104:L105"/>
    <mergeCell ref="L106:L107"/>
    <mergeCell ref="L108:L109"/>
    <mergeCell ref="L110:L111"/>
    <mergeCell ref="L112:L113"/>
    <mergeCell ref="L115:L116"/>
    <mergeCell ref="L117:L118"/>
    <mergeCell ref="L120:L121"/>
    <mergeCell ref="L122:L123"/>
    <mergeCell ref="L124:L125"/>
    <mergeCell ref="L126:L128"/>
    <mergeCell ref="L142:L143"/>
    <mergeCell ref="L148:L149"/>
    <mergeCell ref="L150:L152"/>
    <mergeCell ref="L156:L157"/>
    <mergeCell ref="L160:L161"/>
    <mergeCell ref="L166:L167"/>
    <mergeCell ref="L174:L175"/>
    <mergeCell ref="L176:L177"/>
    <mergeCell ref="M41:M42"/>
    <mergeCell ref="M54:M55"/>
    <mergeCell ref="M72:M73"/>
    <mergeCell ref="M74:M75"/>
    <mergeCell ref="M82:M83"/>
    <mergeCell ref="M102:M103"/>
    <mergeCell ref="M104:M105"/>
    <mergeCell ref="M106:M107"/>
    <mergeCell ref="M108:M109"/>
    <mergeCell ref="M110:M111"/>
    <mergeCell ref="M112:M113"/>
    <mergeCell ref="M117:M118"/>
    <mergeCell ref="M120:M121"/>
    <mergeCell ref="M122:M123"/>
    <mergeCell ref="M124:M125"/>
    <mergeCell ref="M126:M128"/>
    <mergeCell ref="M142:M143"/>
    <mergeCell ref="M148:M149"/>
    <mergeCell ref="M150:M152"/>
    <mergeCell ref="M156:M157"/>
    <mergeCell ref="M160:M161"/>
    <mergeCell ref="M166:M167"/>
    <mergeCell ref="M176:M177"/>
    <mergeCell ref="N41:N42"/>
    <mergeCell ref="N43:N45"/>
    <mergeCell ref="N54:N55"/>
    <mergeCell ref="N72:N73"/>
    <mergeCell ref="N74:N75"/>
    <mergeCell ref="N82:N83"/>
    <mergeCell ref="N102:N103"/>
    <mergeCell ref="N104:N105"/>
    <mergeCell ref="N106:N107"/>
    <mergeCell ref="N108:N109"/>
    <mergeCell ref="N110:N111"/>
    <mergeCell ref="N112:N113"/>
    <mergeCell ref="N117:N118"/>
    <mergeCell ref="N120:N121"/>
    <mergeCell ref="N122:N123"/>
    <mergeCell ref="N124:N125"/>
    <mergeCell ref="N126:N128"/>
    <mergeCell ref="N142:N143"/>
    <mergeCell ref="N148:N149"/>
    <mergeCell ref="N150:N152"/>
    <mergeCell ref="N156:N157"/>
    <mergeCell ref="N160:N161"/>
    <mergeCell ref="N166:N167"/>
    <mergeCell ref="N176:N177"/>
    <mergeCell ref="O38:O39"/>
    <mergeCell ref="O90:O91"/>
    <mergeCell ref="O93:O94"/>
    <mergeCell ref="O115:O116"/>
    <mergeCell ref="O117:O118"/>
    <mergeCell ref="P22:P23"/>
    <mergeCell ref="P38:P39"/>
    <mergeCell ref="P90:P91"/>
    <mergeCell ref="P93:P94"/>
    <mergeCell ref="P115:P116"/>
    <mergeCell ref="P117:P118"/>
    <mergeCell ref="Q4:Q5"/>
    <mergeCell ref="Q19:Q20"/>
    <mergeCell ref="Q22:Q23"/>
    <mergeCell ref="Q25:Q26"/>
    <mergeCell ref="Q32:Q33"/>
    <mergeCell ref="Q43:Q45"/>
    <mergeCell ref="Q46:Q47"/>
    <mergeCell ref="Q48:Q49"/>
    <mergeCell ref="Q50:Q51"/>
    <mergeCell ref="Q52:Q53"/>
    <mergeCell ref="Q54:Q55"/>
    <mergeCell ref="Q57:Q58"/>
    <mergeCell ref="Q60:Q61"/>
    <mergeCell ref="Q62:Q63"/>
    <mergeCell ref="Q64:Q65"/>
    <mergeCell ref="Q67:Q68"/>
    <mergeCell ref="Q69:Q71"/>
    <mergeCell ref="Q80:Q81"/>
    <mergeCell ref="Q82:Q83"/>
    <mergeCell ref="Q86:Q87"/>
    <mergeCell ref="Q90:Q91"/>
    <mergeCell ref="Q93:Q94"/>
    <mergeCell ref="Q96:Q97"/>
    <mergeCell ref="Q102:Q103"/>
    <mergeCell ref="Q104:Q105"/>
    <mergeCell ref="Q106:Q107"/>
    <mergeCell ref="Q108:Q109"/>
    <mergeCell ref="Q110:Q111"/>
    <mergeCell ref="Q112:Q113"/>
    <mergeCell ref="Q115:Q116"/>
    <mergeCell ref="Q117:Q118"/>
    <mergeCell ref="Q120:Q121"/>
    <mergeCell ref="Q122:Q123"/>
    <mergeCell ref="Q124:Q125"/>
    <mergeCell ref="Q126:Q128"/>
    <mergeCell ref="Q142:Q143"/>
    <mergeCell ref="Q148:Q149"/>
    <mergeCell ref="Q150:Q152"/>
    <mergeCell ref="Q156:Q157"/>
    <mergeCell ref="Q160:Q161"/>
    <mergeCell ref="Q166:Q167"/>
    <mergeCell ref="Q174:Q175"/>
    <mergeCell ref="Q176:Q177"/>
    <mergeCell ref="R19:R20"/>
    <mergeCell ref="R22:R23"/>
    <mergeCell ref="R25:R26"/>
    <mergeCell ref="R32:R33"/>
    <mergeCell ref="R41:R42"/>
    <mergeCell ref="R43:R45"/>
    <mergeCell ref="R46:R47"/>
    <mergeCell ref="R48:R49"/>
    <mergeCell ref="R50:R51"/>
    <mergeCell ref="R52:R53"/>
    <mergeCell ref="R54:R55"/>
    <mergeCell ref="R57:R58"/>
    <mergeCell ref="R60:R61"/>
    <mergeCell ref="R62:R63"/>
    <mergeCell ref="R64:R65"/>
    <mergeCell ref="R67:R68"/>
    <mergeCell ref="R69:R71"/>
    <mergeCell ref="R72:R73"/>
    <mergeCell ref="R74:R75"/>
    <mergeCell ref="R80:R81"/>
    <mergeCell ref="R82:R83"/>
    <mergeCell ref="R86:R87"/>
    <mergeCell ref="R90:R91"/>
    <mergeCell ref="R93:R94"/>
    <mergeCell ref="R96:R97"/>
    <mergeCell ref="R102:R103"/>
    <mergeCell ref="R115:R116"/>
    <mergeCell ref="R120:R121"/>
    <mergeCell ref="R122:R123"/>
    <mergeCell ref="R124:R125"/>
    <mergeCell ref="R126:R128"/>
    <mergeCell ref="R142:R143"/>
    <mergeCell ref="R148:R149"/>
    <mergeCell ref="R150:R152"/>
    <mergeCell ref="R156:R157"/>
    <mergeCell ref="R160:R161"/>
    <mergeCell ref="R166:R167"/>
    <mergeCell ref="R174:R175"/>
    <mergeCell ref="R176:R177"/>
    <mergeCell ref="S19:S20"/>
    <mergeCell ref="S22:S23"/>
    <mergeCell ref="S25:S26"/>
    <mergeCell ref="S29:S31"/>
    <mergeCell ref="S32:S33"/>
    <mergeCell ref="S41:S42"/>
    <mergeCell ref="S43:S45"/>
    <mergeCell ref="S46:S47"/>
    <mergeCell ref="S48:S49"/>
    <mergeCell ref="S50:S51"/>
    <mergeCell ref="S52:S53"/>
    <mergeCell ref="S54:S55"/>
    <mergeCell ref="S57:S58"/>
    <mergeCell ref="S62:S63"/>
    <mergeCell ref="S64:S65"/>
    <mergeCell ref="S67:S68"/>
    <mergeCell ref="S69:S71"/>
    <mergeCell ref="S72:S73"/>
    <mergeCell ref="S74:S75"/>
    <mergeCell ref="S80:S81"/>
    <mergeCell ref="S82:S83"/>
    <mergeCell ref="S86:S87"/>
    <mergeCell ref="S90:S91"/>
    <mergeCell ref="S93:S94"/>
    <mergeCell ref="S96:S97"/>
    <mergeCell ref="S102:S103"/>
    <mergeCell ref="S115:S116"/>
    <mergeCell ref="S120:S121"/>
    <mergeCell ref="S122:S123"/>
    <mergeCell ref="S124:S125"/>
    <mergeCell ref="S126:S128"/>
    <mergeCell ref="S142:S143"/>
    <mergeCell ref="S148:S149"/>
    <mergeCell ref="S150:S152"/>
    <mergeCell ref="S156:S157"/>
    <mergeCell ref="S160:S161"/>
    <mergeCell ref="S166:S167"/>
    <mergeCell ref="S174:S175"/>
    <mergeCell ref="S176:S177"/>
    <mergeCell ref="T19:T20"/>
    <mergeCell ref="T22:T23"/>
    <mergeCell ref="T25:T26"/>
    <mergeCell ref="T29:T31"/>
    <mergeCell ref="T32:T33"/>
    <mergeCell ref="T41:T42"/>
    <mergeCell ref="T43:T45"/>
    <mergeCell ref="T46:T47"/>
    <mergeCell ref="T48:T49"/>
    <mergeCell ref="T50:T51"/>
    <mergeCell ref="T54:T55"/>
    <mergeCell ref="T57:T58"/>
    <mergeCell ref="T62:T63"/>
    <mergeCell ref="T64:T65"/>
    <mergeCell ref="T67:T68"/>
    <mergeCell ref="T69:T71"/>
    <mergeCell ref="T72:T73"/>
    <mergeCell ref="T74:T75"/>
    <mergeCell ref="T80:T81"/>
    <mergeCell ref="T82:T83"/>
    <mergeCell ref="T86:T87"/>
    <mergeCell ref="T90:T91"/>
    <mergeCell ref="T93:T94"/>
    <mergeCell ref="T96:T97"/>
    <mergeCell ref="T102:T103"/>
    <mergeCell ref="T104:T105"/>
    <mergeCell ref="T106:T107"/>
    <mergeCell ref="T108:T109"/>
    <mergeCell ref="T110:T111"/>
    <mergeCell ref="T112:T113"/>
    <mergeCell ref="T115:T116"/>
    <mergeCell ref="T117:T118"/>
    <mergeCell ref="T120:T121"/>
    <mergeCell ref="T122:T123"/>
    <mergeCell ref="T124:T125"/>
    <mergeCell ref="T126:T128"/>
    <mergeCell ref="T142:T143"/>
    <mergeCell ref="T148:T149"/>
    <mergeCell ref="T150:T152"/>
    <mergeCell ref="T156:T157"/>
    <mergeCell ref="T160:T161"/>
    <mergeCell ref="T166:T167"/>
    <mergeCell ref="T174:T175"/>
    <mergeCell ref="T176:T177"/>
    <mergeCell ref="U4:U5"/>
    <mergeCell ref="U19:U20"/>
    <mergeCell ref="U22:U23"/>
    <mergeCell ref="U25:U26"/>
    <mergeCell ref="U29:U31"/>
    <mergeCell ref="U32:U33"/>
    <mergeCell ref="U41:U42"/>
    <mergeCell ref="U43:U45"/>
    <mergeCell ref="U46:U47"/>
    <mergeCell ref="U48:U49"/>
    <mergeCell ref="U50:U51"/>
    <mergeCell ref="U52:U53"/>
    <mergeCell ref="U54:U55"/>
    <mergeCell ref="U57:U58"/>
    <mergeCell ref="U60:U61"/>
    <mergeCell ref="U62:U63"/>
    <mergeCell ref="U64:U65"/>
    <mergeCell ref="U67:U68"/>
    <mergeCell ref="U69:U71"/>
    <mergeCell ref="U72:U73"/>
    <mergeCell ref="U74:U75"/>
    <mergeCell ref="U80:U81"/>
    <mergeCell ref="U82:U83"/>
    <mergeCell ref="U86:U87"/>
    <mergeCell ref="U90:U91"/>
    <mergeCell ref="U93:U94"/>
    <mergeCell ref="U96:U97"/>
    <mergeCell ref="U102:U103"/>
    <mergeCell ref="U104:U105"/>
    <mergeCell ref="U106:U107"/>
    <mergeCell ref="U108:U109"/>
    <mergeCell ref="U110:U111"/>
    <mergeCell ref="U112:U113"/>
    <mergeCell ref="U115:U116"/>
    <mergeCell ref="U117:U118"/>
    <mergeCell ref="U120:U121"/>
    <mergeCell ref="U122:U123"/>
    <mergeCell ref="U124:U125"/>
    <mergeCell ref="U126:U128"/>
    <mergeCell ref="U142:U143"/>
    <mergeCell ref="U148:U149"/>
    <mergeCell ref="U150:U152"/>
    <mergeCell ref="U156:U157"/>
    <mergeCell ref="U160:U161"/>
    <mergeCell ref="U166:U167"/>
    <mergeCell ref="U174:U175"/>
    <mergeCell ref="U176:U177"/>
  </mergeCells>
  <dataValidations count="3">
    <dataValidation type="list" allowBlank="1" showInputMessage="1" showErrorMessage="1" sqref="S6 S7 S8 S9 S10 S11 S12 S13 S17 S18 S24 S34 S35 S36 S37 S38 S39 S40 S43 S48 S50 S51 S52 S54 S57 S64 S66 S67 S76 S77 S78 S79 S84 S95 S101 S102 S114 S115 S116 S117 S118 S119 S120 S122 S124 S126 S138 S141 S142 S144 S145 S146 S147 S150 S151 S152 S154 S155 S156 S158 S159 S160 S161 S162 S163 S164 S166 S167 S168 S170 S171 S14:S16 S19:S23 S25:S26 S27:S28 S29:S31 S32:S33 S41:S42 S44:S45 S72:S73 S74:S75 S80:S81 S82:S83 S86:S87 S88:S94 S96:S97 S98:S100 S104:S105 S106:S107 S108:S109 S110:S111 S112:S113 S139:S140 S148:S149">
      <formula1>"无资金,施工中,竣工未结算,质保金,其他"</formula1>
    </dataValidation>
    <dataValidation type="list" allowBlank="1" showInputMessage="1" showErrorMessage="1" sqref="D6 E6 D7 E7 D8 E8 D9 E9 D10 E10 D11 E11 D12 E12 D13 E13 D17 E17 D18 E18 D24 E24 D29 E29 D32 E32 D33 E33 D34 E34 D35 E35 D36 E36 D37:E37 D38 E38 D39:E39 D40:E40 D41 E41 D43:E43 D46 E46 D50 E50 D51 E51 D56 E56 D59 E59 D63 E63 D66 E66 D69 E69 D70 E70 D71 E71 D76 E76 D77 E77 D78 E78 D79 E79 D84 E84 D85 E85 D95 E95 D101 E101 D102 E102 D104 D106 D108 D110 D112 D114 D115 D117 D119 D120 E120 D122 D124 D126 E126 D129 D130 D131 D134 D137:E137 D142 E142 D144 E144 D145 D146 D147 D148 D161 E161 D14:D16 D19:D23 D25:D26 D27:D28 D30:D31 D48:D49 D52:D53 D54:D55 D57:D58 D60:D62 D64:D65 D67:D68 D72:D73 D74:D75 D80:D81 D82:D83 D86:D87 D88:D94 D96:D97 D98:D100 D132:D133 D135:D136 E14:E16 E19:E23 E25:E26 E27:E28 E30:E31 E48:E49 E52:E53 E54:E55 E57:E58 E60:E62 E64:E65 E67:E68 E72:E73 E74:E75 E80:E81 E82:E83 E86:E87 E88:E94 E96:E97 E98:E100 D44:E45">
      <formula1>"是,否"</formula1>
    </dataValidation>
    <dataValidation type="list" allowBlank="1" showInputMessage="1" showErrorMessage="1" sqref="M6 O6 M7 O7 M8 O8 M9 O9 M10 O10 M11 O11 M12 O12 M13 O13 M17 O17 M18 O18 M24 O24 M29 O29 M30 O30 M31 O31 M34 O34 M35 O35 M36 O36 M37 O37 M38 M39 M40 O40 M41 O41 M42 O42 M46 O46 M47 O47 M48 M49 M50 O50 M51 O51 M52 M53 M54 M55 M56 O56 M57 M58 M59 O59 M63 O63 M64 M65 M66 O66 M67 M68 M69 O69 M70 O70 O71 M76 O76 M77 O77 M78 O78 M79 O79 M84 O84 M85 O85 M95 O95 M101 O101 M102 M104 M106 M108 M110 M112 M114 O114 M117 M119 O119 M120 M122 M124 M126 O129 O130 O131 O138 O141 M144 O144 M145 O145 M146 O146 O147 M150 O150 M151 O151 O152 M154 O154 M155 O155 M158 O158 O159 M160 O160 O161 M162 O162 O163 O164 O165 O166 O167 O168 O169 O170 O171 O172 M14:M16 M19:M23 M25:M26 M27:M28 M32:M33 M43:M45 M60:M62 M72:M73 M74:M75 M80:M81 M82:M83 M86:M87 M88:M94 M96:M97 M98:M100 M115:M116 O14:O16 O19:O23 O25:O26 O27:O28 O32:O33 O38:O39 O43:O45 O48:O49 O52:O53 O54:O55 O57:O58 O60:O62 O64:O65 O67:O68 O72:O73 O74:O75 O80:O81 O82:O83 O86:O87 O88:O94 O96:O97 O98:O100 O102:O103 O104:O105 O106:O107 O108:O109 O110:O111 O112:O113 O115:O116 O117:O118 O120:O121 O122:O123 O124:O125 O126:O128 O132:O137 O139:O140 O142:O143 O148:O149 O156:O157">
      <formula1>"中央,自治区,市本级,其他"</formula1>
    </dataValidation>
  </dataValidations>
  <pageMargins left="0.751388888888889" right="0.751388888888889" top="1" bottom="1" header="0.5" footer="0.5"/>
  <pageSetup paperSize="8" scale="74" fitToHeight="0" orientation="landscape" horizontalDpi="600"/>
  <headerFooter/>
  <ignoredErrors>
    <ignoredError sqref="R85" formula="true"/>
  </ignoredError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V162"/>
  <sheetViews>
    <sheetView tabSelected="1" zoomScale="90" zoomScaleNormal="90" workbookViewId="0">
      <pane ySplit="5" topLeftCell="A6" activePane="bottomLeft" state="frozen"/>
      <selection/>
      <selection pane="bottomLeft" activeCell="B6" sqref="B6:B16"/>
    </sheetView>
  </sheetViews>
  <sheetFormatPr defaultColWidth="9" defaultRowHeight="13.5"/>
  <cols>
    <col min="1" max="1" width="5.275" customWidth="true"/>
    <col min="2" max="2" width="12.4916666666667" style="5" customWidth="true"/>
    <col min="3" max="3" width="18.1833333333333" style="6" customWidth="true"/>
    <col min="4" max="4" width="6.75" customWidth="true"/>
    <col min="5" max="5" width="4.75" customWidth="true"/>
    <col min="6" max="6" width="14.3" customWidth="true"/>
    <col min="8" max="10" width="14.1333333333333"/>
    <col min="11" max="11" width="14.025" customWidth="true"/>
    <col min="12" max="12" width="15.825" customWidth="true"/>
    <col min="14" max="14" width="14.1333333333333"/>
    <col min="16" max="17" width="14.1333333333333"/>
    <col min="18" max="18" width="12.8833333333333"/>
    <col min="19" max="19" width="10.3833333333333"/>
    <col min="20" max="20" width="12.8833333333333"/>
    <col min="21" max="21" width="21.8083333333333" customWidth="true"/>
  </cols>
  <sheetData>
    <row r="1" ht="18.75" spans="2:2">
      <c r="B1" s="45" t="s">
        <v>483</v>
      </c>
    </row>
    <row r="2" s="1" customFormat="true" ht="35" customHeight="true" spans="1:21">
      <c r="A2" s="7" t="s">
        <v>484</v>
      </c>
      <c r="B2" s="8"/>
      <c r="C2" s="7"/>
      <c r="D2" s="7"/>
      <c r="E2" s="7"/>
      <c r="F2" s="7"/>
      <c r="G2" s="7"/>
      <c r="H2" s="7"/>
      <c r="I2" s="7"/>
      <c r="J2" s="7"/>
      <c r="K2" s="7"/>
      <c r="L2" s="7"/>
      <c r="M2" s="7"/>
      <c r="N2" s="7"/>
      <c r="O2" s="7"/>
      <c r="P2" s="7"/>
      <c r="Q2" s="7"/>
      <c r="R2" s="7"/>
      <c r="S2" s="7"/>
      <c r="T2" s="7"/>
      <c r="U2" s="7"/>
    </row>
    <row r="3" s="2" customFormat="true" ht="16" customHeight="true" spans="1:21">
      <c r="A3" s="9"/>
      <c r="B3" s="10"/>
      <c r="C3" s="11"/>
      <c r="D3" s="11"/>
      <c r="E3" s="11"/>
      <c r="F3" s="11"/>
      <c r="G3" s="11"/>
      <c r="H3" s="11"/>
      <c r="I3" s="11"/>
      <c r="J3" s="11"/>
      <c r="K3" s="11"/>
      <c r="L3" s="11"/>
      <c r="M3" s="11"/>
      <c r="N3" s="11"/>
      <c r="O3" s="11"/>
      <c r="P3" s="11"/>
      <c r="Q3" s="11"/>
      <c r="R3" s="11"/>
      <c r="S3" s="11"/>
      <c r="T3" s="11" t="s">
        <v>2</v>
      </c>
      <c r="U3" s="10"/>
    </row>
    <row r="4" s="3" customFormat="true" ht="21" customHeight="true" spans="1:21">
      <c r="A4" s="12" t="s">
        <v>3</v>
      </c>
      <c r="B4" s="13" t="s">
        <v>4</v>
      </c>
      <c r="C4" s="13" t="s">
        <v>5</v>
      </c>
      <c r="D4" s="14" t="s">
        <v>6</v>
      </c>
      <c r="E4" s="13" t="s">
        <v>7</v>
      </c>
      <c r="F4" s="13" t="s">
        <v>8</v>
      </c>
      <c r="G4" s="13"/>
      <c r="H4" s="13"/>
      <c r="I4" s="13" t="s">
        <v>9</v>
      </c>
      <c r="J4" s="14" t="s">
        <v>10</v>
      </c>
      <c r="K4" s="14" t="s">
        <v>11</v>
      </c>
      <c r="L4" s="13" t="s">
        <v>12</v>
      </c>
      <c r="M4" s="13" t="s">
        <v>13</v>
      </c>
      <c r="N4" s="13"/>
      <c r="O4" s="13" t="s">
        <v>14</v>
      </c>
      <c r="P4" s="13"/>
      <c r="Q4" s="14" t="s">
        <v>15</v>
      </c>
      <c r="R4" s="13" t="s">
        <v>16</v>
      </c>
      <c r="S4" s="13"/>
      <c r="T4" s="13"/>
      <c r="U4" s="14" t="s">
        <v>17</v>
      </c>
    </row>
    <row r="5" s="3" customFormat="true" ht="24" customHeight="true" spans="1:21">
      <c r="A5" s="12"/>
      <c r="B5" s="13"/>
      <c r="C5" s="13"/>
      <c r="D5" s="15"/>
      <c r="E5" s="13"/>
      <c r="F5" s="13" t="s">
        <v>18</v>
      </c>
      <c r="G5" s="13" t="s">
        <v>19</v>
      </c>
      <c r="H5" s="13" t="s">
        <v>20</v>
      </c>
      <c r="I5" s="13"/>
      <c r="J5" s="15"/>
      <c r="K5" s="15"/>
      <c r="L5" s="13"/>
      <c r="M5" s="13" t="s">
        <v>21</v>
      </c>
      <c r="N5" s="13" t="s">
        <v>22</v>
      </c>
      <c r="O5" s="13" t="s">
        <v>21</v>
      </c>
      <c r="P5" s="13" t="s">
        <v>22</v>
      </c>
      <c r="Q5" s="15"/>
      <c r="R5" s="13" t="s">
        <v>23</v>
      </c>
      <c r="S5" s="13" t="s">
        <v>24</v>
      </c>
      <c r="T5" s="13" t="s">
        <v>25</v>
      </c>
      <c r="U5" s="15"/>
    </row>
    <row r="6" s="4" customFormat="true" ht="25" customHeight="true" spans="1:21">
      <c r="A6" s="16">
        <f>SUBTOTAL(103,$B$6:B6)</f>
        <v>1</v>
      </c>
      <c r="B6" s="20" t="s">
        <v>26</v>
      </c>
      <c r="C6" s="18" t="s">
        <v>27</v>
      </c>
      <c r="D6" s="19" t="s">
        <v>28</v>
      </c>
      <c r="E6" s="19" t="s">
        <v>29</v>
      </c>
      <c r="F6" s="18" t="s">
        <v>30</v>
      </c>
      <c r="G6" s="19" t="s">
        <v>31</v>
      </c>
      <c r="H6" s="26">
        <v>599</v>
      </c>
      <c r="I6" s="26">
        <v>319.7647</v>
      </c>
      <c r="J6" s="26">
        <v>504.622686</v>
      </c>
      <c r="K6" s="25"/>
      <c r="L6" s="25"/>
      <c r="M6" s="19" t="s">
        <v>32</v>
      </c>
      <c r="N6" s="26">
        <f t="shared" ref="N6:Q6" si="0">87.301+232.4637</f>
        <v>319.7647</v>
      </c>
      <c r="O6" s="19" t="s">
        <v>32</v>
      </c>
      <c r="P6" s="25">
        <f t="shared" si="0"/>
        <v>319.7647</v>
      </c>
      <c r="Q6" s="25">
        <f t="shared" si="0"/>
        <v>319.7647</v>
      </c>
      <c r="R6" s="25">
        <f>177.76+2.17+4.932</f>
        <v>184.862</v>
      </c>
      <c r="S6" s="19" t="s">
        <v>33</v>
      </c>
      <c r="T6" s="25">
        <f>R6</f>
        <v>184.862</v>
      </c>
      <c r="U6" s="17" t="s">
        <v>34</v>
      </c>
    </row>
    <row r="7" s="4" customFormat="true" ht="29" customHeight="true" spans="1:21">
      <c r="A7" s="16">
        <f>SUBTOTAL(103,$B$6:B7)</f>
        <v>1</v>
      </c>
      <c r="B7" s="20"/>
      <c r="C7" s="17" t="s">
        <v>35</v>
      </c>
      <c r="D7" s="19" t="s">
        <v>28</v>
      </c>
      <c r="E7" s="19" t="s">
        <v>29</v>
      </c>
      <c r="F7" s="18" t="s">
        <v>36</v>
      </c>
      <c r="G7" s="19" t="s">
        <v>31</v>
      </c>
      <c r="H7" s="26">
        <v>321</v>
      </c>
      <c r="I7" s="26">
        <v>155.14</v>
      </c>
      <c r="J7" s="26">
        <v>262.24484</v>
      </c>
      <c r="K7" s="25"/>
      <c r="L7" s="25"/>
      <c r="M7" s="19" t="s">
        <v>32</v>
      </c>
      <c r="N7" s="26">
        <v>155.14</v>
      </c>
      <c r="O7" s="19" t="s">
        <v>32</v>
      </c>
      <c r="P7" s="25">
        <v>155.14</v>
      </c>
      <c r="Q7" s="25">
        <v>155.14</v>
      </c>
      <c r="R7" s="25">
        <f>J7-Q7</f>
        <v>107.10484</v>
      </c>
      <c r="S7" s="19" t="s">
        <v>33</v>
      </c>
      <c r="T7" s="25">
        <v>107.10484</v>
      </c>
      <c r="U7" s="17" t="s">
        <v>34</v>
      </c>
    </row>
    <row r="8" s="4" customFormat="true" ht="25" customHeight="true" spans="1:21">
      <c r="A8" s="16">
        <f>SUBTOTAL(103,$B$6:B8)</f>
        <v>1</v>
      </c>
      <c r="B8" s="20"/>
      <c r="C8" s="18" t="s">
        <v>37</v>
      </c>
      <c r="D8" s="19" t="s">
        <v>28</v>
      </c>
      <c r="E8" s="19" t="s">
        <v>29</v>
      </c>
      <c r="F8" s="18" t="s">
        <v>38</v>
      </c>
      <c r="G8" s="19" t="s">
        <v>39</v>
      </c>
      <c r="H8" s="26">
        <v>4352</v>
      </c>
      <c r="I8" s="26">
        <v>2000.0109</v>
      </c>
      <c r="J8" s="26">
        <v>4055.10342</v>
      </c>
      <c r="K8" s="25"/>
      <c r="L8" s="25"/>
      <c r="M8" s="19" t="s">
        <v>32</v>
      </c>
      <c r="N8" s="26">
        <f t="shared" ref="N8:Q8" si="1">1612.699+387.31</f>
        <v>2000.009</v>
      </c>
      <c r="O8" s="19" t="s">
        <v>32</v>
      </c>
      <c r="P8" s="25">
        <f t="shared" si="1"/>
        <v>2000.009</v>
      </c>
      <c r="Q8" s="25">
        <f t="shared" si="1"/>
        <v>2000.009</v>
      </c>
      <c r="R8" s="25">
        <v>2055.09</v>
      </c>
      <c r="S8" s="19" t="s">
        <v>33</v>
      </c>
      <c r="T8" s="25">
        <v>2055.09</v>
      </c>
      <c r="U8" s="17" t="s">
        <v>34</v>
      </c>
    </row>
    <row r="9" ht="29" customHeight="true" spans="1:21">
      <c r="A9" s="16">
        <f>SUBTOTAL(103,$B$6:B9)</f>
        <v>1</v>
      </c>
      <c r="B9" s="20"/>
      <c r="C9" s="17" t="s">
        <v>40</v>
      </c>
      <c r="D9" s="19" t="s">
        <v>28</v>
      </c>
      <c r="E9" s="19" t="s">
        <v>29</v>
      </c>
      <c r="F9" s="18" t="s">
        <v>41</v>
      </c>
      <c r="G9" s="19" t="s">
        <v>31</v>
      </c>
      <c r="H9" s="26">
        <v>1153</v>
      </c>
      <c r="I9" s="26">
        <v>466.4276</v>
      </c>
      <c r="J9" s="26">
        <v>786.10728</v>
      </c>
      <c r="K9" s="26"/>
      <c r="L9" s="26"/>
      <c r="M9" s="19" t="s">
        <v>32</v>
      </c>
      <c r="N9" s="26">
        <v>466.4276</v>
      </c>
      <c r="O9" s="19" t="s">
        <v>32</v>
      </c>
      <c r="P9" s="26">
        <v>466.4276</v>
      </c>
      <c r="Q9" s="26">
        <v>466.4276</v>
      </c>
      <c r="R9" s="26">
        <v>319.68</v>
      </c>
      <c r="S9" s="19" t="s">
        <v>33</v>
      </c>
      <c r="T9" s="26">
        <v>319.68</v>
      </c>
      <c r="U9" s="17" t="s">
        <v>34</v>
      </c>
    </row>
    <row r="10" s="4" customFormat="true" ht="26" customHeight="true" spans="1:21">
      <c r="A10" s="16">
        <f>SUBTOTAL(103,$B$6:B10)</f>
        <v>1</v>
      </c>
      <c r="B10" s="20"/>
      <c r="C10" s="17" t="s">
        <v>42</v>
      </c>
      <c r="D10" s="19" t="s">
        <v>28</v>
      </c>
      <c r="E10" s="19" t="s">
        <v>29</v>
      </c>
      <c r="F10" s="18" t="s">
        <v>43</v>
      </c>
      <c r="G10" s="19" t="s">
        <v>31</v>
      </c>
      <c r="H10" s="26">
        <v>383</v>
      </c>
      <c r="I10" s="26">
        <v>178.4292</v>
      </c>
      <c r="J10" s="26">
        <v>301.360287</v>
      </c>
      <c r="K10" s="25"/>
      <c r="L10" s="25"/>
      <c r="M10" s="19" t="s">
        <v>32</v>
      </c>
      <c r="N10" s="26">
        <v>178.4292</v>
      </c>
      <c r="O10" s="19" t="s">
        <v>32</v>
      </c>
      <c r="P10" s="26">
        <v>178.4292</v>
      </c>
      <c r="Q10" s="26">
        <v>178.43</v>
      </c>
      <c r="R10" s="26">
        <v>122.93</v>
      </c>
      <c r="S10" s="19" t="s">
        <v>33</v>
      </c>
      <c r="T10" s="26">
        <v>122.93</v>
      </c>
      <c r="U10" s="17" t="s">
        <v>34</v>
      </c>
    </row>
    <row r="11" s="4" customFormat="true" ht="40" customHeight="true" spans="1:21">
      <c r="A11" s="16">
        <f>SUBTOTAL(103,$B$6:B11)</f>
        <v>1</v>
      </c>
      <c r="B11" s="20"/>
      <c r="C11" s="17" t="s">
        <v>44</v>
      </c>
      <c r="D11" s="19" t="s">
        <v>28</v>
      </c>
      <c r="E11" s="19" t="s">
        <v>29</v>
      </c>
      <c r="F11" s="18" t="s">
        <v>45</v>
      </c>
      <c r="G11" s="19" t="s">
        <v>46</v>
      </c>
      <c r="H11" s="26">
        <v>399</v>
      </c>
      <c r="I11" s="26">
        <v>230.3282</v>
      </c>
      <c r="J11" s="26">
        <v>313.007681</v>
      </c>
      <c r="K11" s="26">
        <v>339.805639</v>
      </c>
      <c r="L11" s="26">
        <v>358.622034</v>
      </c>
      <c r="M11" s="19" t="s">
        <v>32</v>
      </c>
      <c r="N11" s="26">
        <f t="shared" ref="N11:Q11" si="2">124.7822+105.546</f>
        <v>230.3282</v>
      </c>
      <c r="O11" s="19" t="s">
        <v>32</v>
      </c>
      <c r="P11" s="26">
        <f t="shared" si="2"/>
        <v>230.3282</v>
      </c>
      <c r="Q11" s="26">
        <f t="shared" si="2"/>
        <v>230.3282</v>
      </c>
      <c r="R11" s="26">
        <v>125.827334</v>
      </c>
      <c r="S11" s="19" t="s">
        <v>33</v>
      </c>
      <c r="T11" s="26">
        <v>125.827334</v>
      </c>
      <c r="U11" s="17" t="s">
        <v>47</v>
      </c>
    </row>
    <row r="12" s="4" customFormat="true" ht="34" customHeight="true" spans="1:21">
      <c r="A12" s="16">
        <f>SUBTOTAL(103,$B$6:B12)</f>
        <v>1</v>
      </c>
      <c r="B12" s="20"/>
      <c r="C12" s="17" t="s">
        <v>48</v>
      </c>
      <c r="D12" s="19" t="s">
        <v>28</v>
      </c>
      <c r="E12" s="19" t="s">
        <v>29</v>
      </c>
      <c r="F12" s="18" t="s">
        <v>49</v>
      </c>
      <c r="G12" s="18" t="s">
        <v>46</v>
      </c>
      <c r="H12" s="26">
        <v>398</v>
      </c>
      <c r="I12" s="26">
        <v>249.5</v>
      </c>
      <c r="J12" s="26">
        <v>350.505276</v>
      </c>
      <c r="K12" s="26">
        <v>349.686653</v>
      </c>
      <c r="L12" s="26">
        <v>368.496653</v>
      </c>
      <c r="M12" s="19" t="s">
        <v>32</v>
      </c>
      <c r="N12" s="26">
        <f t="shared" ref="N12:Q12" si="3">140.688+108.812</f>
        <v>249.5</v>
      </c>
      <c r="O12" s="19" t="s">
        <v>32</v>
      </c>
      <c r="P12" s="26">
        <f t="shared" si="3"/>
        <v>249.5</v>
      </c>
      <c r="Q12" s="26">
        <f t="shared" si="3"/>
        <v>249.5</v>
      </c>
      <c r="R12" s="26">
        <v>116.721553</v>
      </c>
      <c r="S12" s="19" t="s">
        <v>33</v>
      </c>
      <c r="T12" s="26">
        <v>116.721553</v>
      </c>
      <c r="U12" s="17" t="s">
        <v>34</v>
      </c>
    </row>
    <row r="13" s="4" customFormat="true" ht="32" customHeight="true" spans="1:21">
      <c r="A13" s="16">
        <f>SUBTOTAL(103,$B$6:B13)</f>
        <v>1</v>
      </c>
      <c r="B13" s="20"/>
      <c r="C13" s="17" t="s">
        <v>50</v>
      </c>
      <c r="D13" s="19" t="s">
        <v>28</v>
      </c>
      <c r="E13" s="19" t="s">
        <v>29</v>
      </c>
      <c r="F13" s="18" t="s">
        <v>51</v>
      </c>
      <c r="G13" s="18" t="s">
        <v>52</v>
      </c>
      <c r="H13" s="26">
        <v>4736</v>
      </c>
      <c r="I13" s="26">
        <v>3050.1718</v>
      </c>
      <c r="J13" s="26">
        <v>4448.583038</v>
      </c>
      <c r="K13" s="26">
        <v>4251.194259</v>
      </c>
      <c r="L13" s="26">
        <v>4320.978436</v>
      </c>
      <c r="M13" s="19" t="s">
        <v>32</v>
      </c>
      <c r="N13" s="26">
        <f t="shared" ref="N13:Q13" si="4">1315.642+1734.5298</f>
        <v>3050.1718</v>
      </c>
      <c r="O13" s="19" t="s">
        <v>32</v>
      </c>
      <c r="P13" s="26">
        <f t="shared" si="4"/>
        <v>3050.1718</v>
      </c>
      <c r="Q13" s="26">
        <f t="shared" si="4"/>
        <v>3050.1718</v>
      </c>
      <c r="R13" s="25">
        <v>1258.443473</v>
      </c>
      <c r="S13" s="19" t="s">
        <v>33</v>
      </c>
      <c r="T13" s="25">
        <v>1258.443473</v>
      </c>
      <c r="U13" s="17" t="s">
        <v>34</v>
      </c>
    </row>
    <row r="14" s="4" customFormat="true" ht="63" customHeight="true" spans="1:21">
      <c r="A14" s="16">
        <f>SUBTOTAL(103,$B$6:B14)</f>
        <v>1</v>
      </c>
      <c r="B14" s="20"/>
      <c r="C14" s="17" t="s">
        <v>53</v>
      </c>
      <c r="D14" s="19" t="s">
        <v>28</v>
      </c>
      <c r="E14" s="19"/>
      <c r="F14" s="18" t="s">
        <v>54</v>
      </c>
      <c r="G14" s="18" t="s">
        <v>55</v>
      </c>
      <c r="H14" s="26">
        <v>2394</v>
      </c>
      <c r="I14" s="26"/>
      <c r="J14" s="26"/>
      <c r="K14" s="26"/>
      <c r="L14" s="26"/>
      <c r="M14" s="19"/>
      <c r="N14" s="26"/>
      <c r="O14" s="19"/>
      <c r="P14" s="26"/>
      <c r="Q14" s="26"/>
      <c r="R14" s="25"/>
      <c r="S14" s="19"/>
      <c r="T14" s="25"/>
      <c r="U14" s="17" t="s">
        <v>56</v>
      </c>
    </row>
    <row r="15" s="4" customFormat="true" ht="61" customHeight="true" spans="1:21">
      <c r="A15" s="16">
        <f>SUBTOTAL(103,$B$6:B15)</f>
        <v>1</v>
      </c>
      <c r="B15" s="20"/>
      <c r="C15" s="17" t="s">
        <v>57</v>
      </c>
      <c r="D15" s="19" t="s">
        <v>28</v>
      </c>
      <c r="E15" s="19"/>
      <c r="F15" s="18" t="s">
        <v>58</v>
      </c>
      <c r="G15" s="18" t="s">
        <v>59</v>
      </c>
      <c r="H15" s="26">
        <v>1186</v>
      </c>
      <c r="I15" s="26"/>
      <c r="J15" s="26"/>
      <c r="K15" s="26"/>
      <c r="L15" s="26"/>
      <c r="M15" s="19"/>
      <c r="N15" s="26"/>
      <c r="O15" s="19"/>
      <c r="P15" s="26"/>
      <c r="Q15" s="26"/>
      <c r="R15" s="25"/>
      <c r="S15" s="19"/>
      <c r="T15" s="25"/>
      <c r="U15" s="17" t="s">
        <v>56</v>
      </c>
    </row>
    <row r="16" s="4" customFormat="true" ht="64" customHeight="true" spans="1:21">
      <c r="A16" s="16">
        <f>SUBTOTAL(103,$B$6:B16)</f>
        <v>1</v>
      </c>
      <c r="B16" s="20"/>
      <c r="C16" s="17" t="s">
        <v>60</v>
      </c>
      <c r="D16" s="19" t="s">
        <v>28</v>
      </c>
      <c r="E16" s="19"/>
      <c r="F16" s="18" t="s">
        <v>61</v>
      </c>
      <c r="G16" s="18" t="s">
        <v>59</v>
      </c>
      <c r="H16" s="26">
        <v>862</v>
      </c>
      <c r="I16" s="26"/>
      <c r="J16" s="26"/>
      <c r="K16" s="26"/>
      <c r="L16" s="26"/>
      <c r="M16" s="19"/>
      <c r="N16" s="26"/>
      <c r="O16" s="19"/>
      <c r="P16" s="26"/>
      <c r="Q16" s="26"/>
      <c r="R16" s="25"/>
      <c r="S16" s="19"/>
      <c r="T16" s="25"/>
      <c r="U16" s="17" t="s">
        <v>56</v>
      </c>
    </row>
    <row r="17" ht="40" customHeight="true" spans="1:21">
      <c r="A17" s="16">
        <f>SUBTOTAL(103,$B$6:B17)</f>
        <v>2</v>
      </c>
      <c r="B17" s="20" t="s">
        <v>62</v>
      </c>
      <c r="C17" s="17" t="s">
        <v>63</v>
      </c>
      <c r="D17" s="19" t="s">
        <v>29</v>
      </c>
      <c r="E17" s="19" t="s">
        <v>29</v>
      </c>
      <c r="F17" s="18" t="s">
        <v>64</v>
      </c>
      <c r="G17" s="19" t="s">
        <v>65</v>
      </c>
      <c r="H17" s="25">
        <v>575</v>
      </c>
      <c r="I17" s="25">
        <f>139.96+378.22</f>
        <v>518.18</v>
      </c>
      <c r="J17" s="25">
        <v>472.44</v>
      </c>
      <c r="K17" s="25"/>
      <c r="L17" s="25"/>
      <c r="M17" s="19" t="s">
        <v>66</v>
      </c>
      <c r="N17" s="25">
        <v>575</v>
      </c>
      <c r="O17" s="19" t="s">
        <v>66</v>
      </c>
      <c r="P17" s="25">
        <v>518.18</v>
      </c>
      <c r="Q17" s="25">
        <v>139.96</v>
      </c>
      <c r="R17" s="25">
        <v>332.48</v>
      </c>
      <c r="S17" s="19" t="s">
        <v>67</v>
      </c>
      <c r="T17" s="25"/>
      <c r="U17" s="17" t="s">
        <v>68</v>
      </c>
    </row>
    <row r="18" ht="32" customHeight="true" spans="1:21">
      <c r="A18" s="16">
        <f>SUBTOTAL(103,$B$6:B18)</f>
        <v>2</v>
      </c>
      <c r="B18" s="20"/>
      <c r="C18" s="17" t="s">
        <v>69</v>
      </c>
      <c r="D18" s="19" t="s">
        <v>29</v>
      </c>
      <c r="E18" s="19" t="s">
        <v>28</v>
      </c>
      <c r="F18" s="18" t="s">
        <v>70</v>
      </c>
      <c r="G18" s="19" t="s">
        <v>71</v>
      </c>
      <c r="H18" s="25">
        <v>696.5</v>
      </c>
      <c r="I18" s="25">
        <v>700</v>
      </c>
      <c r="J18" s="25">
        <v>613.99</v>
      </c>
      <c r="K18" s="25"/>
      <c r="L18" s="25"/>
      <c r="M18" s="19" t="s">
        <v>66</v>
      </c>
      <c r="N18" s="25">
        <v>696.5</v>
      </c>
      <c r="O18" s="19" t="s">
        <v>66</v>
      </c>
      <c r="P18" s="25">
        <v>700</v>
      </c>
      <c r="Q18" s="25">
        <v>403.73</v>
      </c>
      <c r="R18" s="25">
        <v>210.26</v>
      </c>
      <c r="S18" s="19" t="s">
        <v>72</v>
      </c>
      <c r="T18" s="25"/>
      <c r="U18" s="17" t="s">
        <v>73</v>
      </c>
    </row>
    <row r="19" customFormat="true" ht="14" customHeight="true" spans="1:21">
      <c r="A19" s="16">
        <f>SUBTOTAL(103,$B$6:B19)</f>
        <v>2</v>
      </c>
      <c r="B19" s="20"/>
      <c r="C19" s="17" t="s">
        <v>74</v>
      </c>
      <c r="D19" s="18" t="s">
        <v>28</v>
      </c>
      <c r="E19" s="18" t="s">
        <v>29</v>
      </c>
      <c r="F19" s="18" t="s">
        <v>75</v>
      </c>
      <c r="G19" s="18" t="s">
        <v>76</v>
      </c>
      <c r="H19" s="18">
        <v>2548</v>
      </c>
      <c r="I19" s="18">
        <v>2548</v>
      </c>
      <c r="J19" s="18">
        <v>2048.03</v>
      </c>
      <c r="K19" s="18"/>
      <c r="L19" s="18"/>
      <c r="M19" s="19" t="s">
        <v>66</v>
      </c>
      <c r="N19" s="25">
        <v>2000</v>
      </c>
      <c r="O19" s="19" t="s">
        <v>66</v>
      </c>
      <c r="P19" s="25">
        <v>2000</v>
      </c>
      <c r="Q19" s="25">
        <v>1847.501</v>
      </c>
      <c r="R19" s="25">
        <f>J19-Q19</f>
        <v>200.529</v>
      </c>
      <c r="S19" s="26" t="s">
        <v>67</v>
      </c>
      <c r="T19" s="25"/>
      <c r="U19" s="48" t="s">
        <v>77</v>
      </c>
    </row>
    <row r="20" customFormat="true" ht="26" customHeight="true" spans="1:21">
      <c r="A20" s="16">
        <f>SUBTOTAL(103,$B$6:B20)</f>
        <v>2</v>
      </c>
      <c r="B20" s="20"/>
      <c r="C20" s="17"/>
      <c r="D20" s="18"/>
      <c r="E20" s="18"/>
      <c r="F20" s="18"/>
      <c r="G20" s="18"/>
      <c r="H20" s="18"/>
      <c r="I20" s="18"/>
      <c r="J20" s="18"/>
      <c r="K20" s="18"/>
      <c r="L20" s="18"/>
      <c r="M20" s="19" t="s">
        <v>78</v>
      </c>
      <c r="N20" s="25">
        <v>548</v>
      </c>
      <c r="O20" s="19" t="s">
        <v>78</v>
      </c>
      <c r="P20" s="25">
        <v>548</v>
      </c>
      <c r="Q20" s="25"/>
      <c r="R20" s="25"/>
      <c r="S20" s="26"/>
      <c r="T20" s="25"/>
      <c r="U20" s="48"/>
    </row>
    <row r="21" customFormat="true" ht="44" customHeight="true" spans="1:21">
      <c r="A21" s="16">
        <f>SUBTOTAL(103,$B$6:B21)</f>
        <v>2</v>
      </c>
      <c r="B21" s="20"/>
      <c r="C21" s="17" t="s">
        <v>79</v>
      </c>
      <c r="D21" s="19" t="s">
        <v>28</v>
      </c>
      <c r="E21" s="19" t="s">
        <v>29</v>
      </c>
      <c r="F21" s="18" t="s">
        <v>80</v>
      </c>
      <c r="G21" s="19" t="s">
        <v>81</v>
      </c>
      <c r="H21" s="25">
        <v>470</v>
      </c>
      <c r="I21" s="25">
        <v>470</v>
      </c>
      <c r="J21" s="25">
        <v>384.95</v>
      </c>
      <c r="K21" s="25">
        <v>431.91</v>
      </c>
      <c r="L21" s="25">
        <v>403.21</v>
      </c>
      <c r="M21" s="19" t="s">
        <v>82</v>
      </c>
      <c r="N21" s="25">
        <v>470</v>
      </c>
      <c r="O21" s="19" t="s">
        <v>82</v>
      </c>
      <c r="P21" s="25">
        <v>470</v>
      </c>
      <c r="Q21" s="25">
        <v>403.21</v>
      </c>
      <c r="R21" s="25">
        <f>L21-Q21</f>
        <v>0</v>
      </c>
      <c r="S21" s="19"/>
      <c r="T21" s="25"/>
      <c r="U21" s="18"/>
    </row>
    <row r="22" customFormat="true" ht="19" customHeight="true" spans="1:21">
      <c r="A22" s="16">
        <f>SUBTOTAL(103,$B$6:B22)</f>
        <v>2</v>
      </c>
      <c r="B22" s="20"/>
      <c r="C22" s="17" t="s">
        <v>83</v>
      </c>
      <c r="D22" s="18" t="s">
        <v>28</v>
      </c>
      <c r="E22" s="18" t="s">
        <v>29</v>
      </c>
      <c r="F22" s="18" t="s">
        <v>84</v>
      </c>
      <c r="G22" s="18" t="s">
        <v>85</v>
      </c>
      <c r="H22" s="18">
        <v>17769</v>
      </c>
      <c r="I22" s="18">
        <v>15026.76</v>
      </c>
      <c r="J22" s="18">
        <v>15078.84</v>
      </c>
      <c r="K22" s="18"/>
      <c r="L22" s="18"/>
      <c r="M22" s="19" t="s">
        <v>78</v>
      </c>
      <c r="N22" s="25">
        <f>1010+11164</f>
        <v>12174</v>
      </c>
      <c r="O22" s="19" t="s">
        <v>66</v>
      </c>
      <c r="P22" s="25">
        <v>15026.76</v>
      </c>
      <c r="Q22" s="25">
        <v>11729.04</v>
      </c>
      <c r="R22" s="25">
        <f>J22-Q22</f>
        <v>3349.8</v>
      </c>
      <c r="S22" s="25" t="s">
        <v>67</v>
      </c>
      <c r="T22" s="25"/>
      <c r="U22" s="49" t="s">
        <v>86</v>
      </c>
    </row>
    <row r="23" customFormat="true" ht="15" customHeight="true" spans="1:21">
      <c r="A23" s="16">
        <f>SUBTOTAL(103,$B$6:B23)</f>
        <v>2</v>
      </c>
      <c r="B23" s="20"/>
      <c r="C23" s="17"/>
      <c r="D23" s="18"/>
      <c r="E23" s="18"/>
      <c r="F23" s="18"/>
      <c r="G23" s="18"/>
      <c r="H23" s="18"/>
      <c r="I23" s="18"/>
      <c r="J23" s="18"/>
      <c r="K23" s="18"/>
      <c r="L23" s="18"/>
      <c r="M23" s="19" t="s">
        <v>82</v>
      </c>
      <c r="N23" s="25">
        <f>H22-N22</f>
        <v>5595</v>
      </c>
      <c r="O23" s="19" t="s">
        <v>32</v>
      </c>
      <c r="P23" s="25"/>
      <c r="Q23" s="25"/>
      <c r="R23" s="25"/>
      <c r="S23" s="25"/>
      <c r="T23" s="25"/>
      <c r="U23" s="49"/>
    </row>
    <row r="24" s="4" customFormat="true" ht="35" customHeight="true" spans="1:21">
      <c r="A24" s="16">
        <f>SUBTOTAL(103,$B$6:B24)</f>
        <v>3</v>
      </c>
      <c r="B24" s="17" t="s">
        <v>87</v>
      </c>
      <c r="C24" s="17" t="s">
        <v>88</v>
      </c>
      <c r="D24" s="19" t="s">
        <v>29</v>
      </c>
      <c r="E24" s="19" t="s">
        <v>28</v>
      </c>
      <c r="F24" s="18" t="s">
        <v>89</v>
      </c>
      <c r="G24" s="19" t="s">
        <v>90</v>
      </c>
      <c r="H24" s="25">
        <v>400</v>
      </c>
      <c r="I24" s="25">
        <v>400</v>
      </c>
      <c r="J24" s="25">
        <v>335.29</v>
      </c>
      <c r="K24" s="25"/>
      <c r="L24" s="25"/>
      <c r="M24" s="19" t="s">
        <v>82</v>
      </c>
      <c r="N24" s="25">
        <v>400</v>
      </c>
      <c r="O24" s="19" t="s">
        <v>82</v>
      </c>
      <c r="P24" s="25">
        <v>400</v>
      </c>
      <c r="Q24" s="25">
        <v>236.59</v>
      </c>
      <c r="R24" s="25">
        <v>98.7</v>
      </c>
      <c r="S24" s="19" t="s">
        <v>72</v>
      </c>
      <c r="T24" s="25"/>
      <c r="U24" s="17" t="s">
        <v>73</v>
      </c>
    </row>
    <row r="25" s="4" customFormat="true" ht="21" customHeight="true" spans="1:21">
      <c r="A25" s="16">
        <f>SUBTOTAL(103,$B$6:B25)</f>
        <v>4</v>
      </c>
      <c r="B25" s="17" t="s">
        <v>91</v>
      </c>
      <c r="C25" s="17" t="s">
        <v>92</v>
      </c>
      <c r="D25" s="18" t="s">
        <v>29</v>
      </c>
      <c r="E25" s="18" t="s">
        <v>29</v>
      </c>
      <c r="F25" s="18" t="s">
        <v>93</v>
      </c>
      <c r="G25" s="18" t="s">
        <v>94</v>
      </c>
      <c r="H25" s="18">
        <v>272.26</v>
      </c>
      <c r="I25" s="18">
        <f>350-63-15</f>
        <v>272</v>
      </c>
      <c r="J25" s="18">
        <v>271.39</v>
      </c>
      <c r="K25" s="18">
        <v>263.23</v>
      </c>
      <c r="L25" s="18"/>
      <c r="M25" s="19" t="s">
        <v>82</v>
      </c>
      <c r="N25" s="25">
        <f>150+150</f>
        <v>300</v>
      </c>
      <c r="O25" s="19" t="s">
        <v>82</v>
      </c>
      <c r="P25" s="25">
        <f>150+150</f>
        <v>300</v>
      </c>
      <c r="Q25" s="25">
        <v>214.98</v>
      </c>
      <c r="R25" s="25">
        <v>56.41</v>
      </c>
      <c r="S25" s="25" t="s">
        <v>78</v>
      </c>
      <c r="T25" s="25"/>
      <c r="U25" s="48" t="s">
        <v>95</v>
      </c>
    </row>
    <row r="26" s="4" customFormat="true" ht="25" customHeight="true" spans="1:21">
      <c r="A26" s="16">
        <f>SUBTOTAL(103,$B$6:B26)</f>
        <v>4</v>
      </c>
      <c r="B26" s="17"/>
      <c r="C26" s="17"/>
      <c r="D26" s="18"/>
      <c r="E26" s="18"/>
      <c r="F26" s="18"/>
      <c r="G26" s="18"/>
      <c r="H26" s="18"/>
      <c r="I26" s="18"/>
      <c r="J26" s="18"/>
      <c r="K26" s="18"/>
      <c r="L26" s="18"/>
      <c r="M26" s="19" t="s">
        <v>32</v>
      </c>
      <c r="N26" s="25">
        <v>50</v>
      </c>
      <c r="O26" s="19" t="s">
        <v>32</v>
      </c>
      <c r="P26" s="25">
        <v>50</v>
      </c>
      <c r="Q26" s="25"/>
      <c r="R26" s="25"/>
      <c r="S26" s="25"/>
      <c r="T26" s="25"/>
      <c r="U26" s="48"/>
    </row>
    <row r="27" s="4" customFormat="true" ht="32" customHeight="true" spans="1:21">
      <c r="A27" s="16">
        <f>SUBTOTAL(103,$B$6:B27)</f>
        <v>4</v>
      </c>
      <c r="B27" s="17"/>
      <c r="C27" s="17" t="s">
        <v>96</v>
      </c>
      <c r="D27" s="18" t="s">
        <v>28</v>
      </c>
      <c r="E27" s="18" t="s">
        <v>29</v>
      </c>
      <c r="F27" s="18" t="s">
        <v>97</v>
      </c>
      <c r="G27" s="18" t="s">
        <v>98</v>
      </c>
      <c r="H27" s="18">
        <v>311</v>
      </c>
      <c r="I27" s="18">
        <v>342</v>
      </c>
      <c r="J27" s="18">
        <v>292.27</v>
      </c>
      <c r="K27" s="18">
        <v>288.2</v>
      </c>
      <c r="L27" s="18">
        <v>292.27</v>
      </c>
      <c r="M27" s="19" t="s">
        <v>82</v>
      </c>
      <c r="N27" s="25">
        <v>350</v>
      </c>
      <c r="O27" s="19" t="s">
        <v>82</v>
      </c>
      <c r="P27" s="25">
        <v>342</v>
      </c>
      <c r="Q27" s="25">
        <f>146+88+1.66+54.2+1.96+0.45</f>
        <v>292.27</v>
      </c>
      <c r="R27" s="25">
        <f>L27-Q27</f>
        <v>0</v>
      </c>
      <c r="S27" s="25"/>
      <c r="T27" s="25"/>
      <c r="U27" s="26"/>
    </row>
    <row r="28" s="4" customFormat="true" ht="31" customHeight="true" spans="1:21">
      <c r="A28" s="16">
        <f>SUBTOTAL(103,$B$6:B28)</f>
        <v>4</v>
      </c>
      <c r="B28" s="17"/>
      <c r="C28" s="17" t="s">
        <v>99</v>
      </c>
      <c r="D28" s="18" t="s">
        <v>28</v>
      </c>
      <c r="E28" s="18" t="s">
        <v>29</v>
      </c>
      <c r="F28" s="18" t="s">
        <v>100</v>
      </c>
      <c r="G28" s="18" t="s">
        <v>101</v>
      </c>
      <c r="H28" s="18">
        <v>199</v>
      </c>
      <c r="I28" s="18">
        <v>200</v>
      </c>
      <c r="J28" s="18">
        <v>175.14</v>
      </c>
      <c r="K28" s="18">
        <v>187.65</v>
      </c>
      <c r="L28" s="18">
        <v>198.13</v>
      </c>
      <c r="M28" s="19" t="s">
        <v>82</v>
      </c>
      <c r="N28" s="25">
        <v>199</v>
      </c>
      <c r="O28" s="19" t="s">
        <v>82</v>
      </c>
      <c r="P28" s="25">
        <v>200</v>
      </c>
      <c r="Q28" s="25">
        <f>1.64+0.85+3.21+131.35+1.52+4.65+0.57+54.34</f>
        <v>198.13</v>
      </c>
      <c r="R28" s="25">
        <v>0</v>
      </c>
      <c r="S28" s="25"/>
      <c r="T28" s="25"/>
      <c r="U28" s="48" t="s">
        <v>102</v>
      </c>
    </row>
    <row r="29" ht="17" customHeight="true" spans="1:21">
      <c r="A29" s="16">
        <f>SUBTOTAL(103,$B$6:B29)</f>
        <v>5</v>
      </c>
      <c r="B29" s="17" t="s">
        <v>103</v>
      </c>
      <c r="C29" s="17" t="s">
        <v>104</v>
      </c>
      <c r="D29" s="19" t="s">
        <v>29</v>
      </c>
      <c r="E29" s="19" t="s">
        <v>29</v>
      </c>
      <c r="F29" s="18" t="s">
        <v>105</v>
      </c>
      <c r="G29" s="19" t="s">
        <v>106</v>
      </c>
      <c r="H29" s="25">
        <v>1209.52</v>
      </c>
      <c r="I29" s="25">
        <v>1209.52</v>
      </c>
      <c r="J29" s="25">
        <v>1062.57</v>
      </c>
      <c r="K29" s="25"/>
      <c r="L29" s="25"/>
      <c r="M29" s="19" t="s">
        <v>66</v>
      </c>
      <c r="N29" s="25">
        <v>300</v>
      </c>
      <c r="O29" s="19" t="s">
        <v>66</v>
      </c>
      <c r="P29" s="25">
        <v>300</v>
      </c>
      <c r="Q29" s="25">
        <v>300</v>
      </c>
      <c r="R29" s="25">
        <v>0</v>
      </c>
      <c r="S29" s="19" t="s">
        <v>67</v>
      </c>
      <c r="T29" s="25"/>
      <c r="U29" s="17" t="s">
        <v>67</v>
      </c>
    </row>
    <row r="30" ht="17" customHeight="true" spans="1:21">
      <c r="A30" s="16">
        <f>SUBTOTAL(103,$B$6:B30)</f>
        <v>5</v>
      </c>
      <c r="B30" s="17"/>
      <c r="C30" s="17"/>
      <c r="D30" s="19"/>
      <c r="E30" s="19"/>
      <c r="F30" s="18"/>
      <c r="G30" s="19"/>
      <c r="H30" s="25"/>
      <c r="I30" s="25"/>
      <c r="J30" s="25"/>
      <c r="K30" s="25"/>
      <c r="L30" s="25"/>
      <c r="M30" s="19" t="s">
        <v>82</v>
      </c>
      <c r="N30" s="25">
        <v>546.31</v>
      </c>
      <c r="O30" s="19" t="s">
        <v>82</v>
      </c>
      <c r="P30" s="25">
        <v>546.31</v>
      </c>
      <c r="Q30" s="25">
        <v>293.62</v>
      </c>
      <c r="R30" s="25">
        <v>86.19</v>
      </c>
      <c r="S30" s="19"/>
      <c r="T30" s="25"/>
      <c r="U30" s="17"/>
    </row>
    <row r="31" ht="17" customHeight="true" spans="1:21">
      <c r="A31" s="16">
        <f>SUBTOTAL(103,$B$6:B31)</f>
        <v>5</v>
      </c>
      <c r="B31" s="17"/>
      <c r="C31" s="17"/>
      <c r="D31" s="19"/>
      <c r="E31" s="19"/>
      <c r="F31" s="18"/>
      <c r="G31" s="19"/>
      <c r="H31" s="25"/>
      <c r="I31" s="25"/>
      <c r="J31" s="25"/>
      <c r="K31" s="25"/>
      <c r="L31" s="25"/>
      <c r="M31" s="19" t="s">
        <v>32</v>
      </c>
      <c r="N31" s="25">
        <v>363.206</v>
      </c>
      <c r="O31" s="19" t="s">
        <v>32</v>
      </c>
      <c r="P31" s="25">
        <v>363.21</v>
      </c>
      <c r="Q31" s="25">
        <v>357.11</v>
      </c>
      <c r="R31" s="25">
        <v>25.65</v>
      </c>
      <c r="S31" s="19"/>
      <c r="T31" s="25"/>
      <c r="U31" s="17"/>
    </row>
    <row r="32" ht="25" customHeight="true" spans="1:21">
      <c r="A32" s="16">
        <f>SUBTOTAL(103,$B$6:B32)</f>
        <v>5</v>
      </c>
      <c r="B32" s="17"/>
      <c r="C32" s="17" t="s">
        <v>107</v>
      </c>
      <c r="D32" s="19" t="s">
        <v>28</v>
      </c>
      <c r="E32" s="19" t="s">
        <v>29</v>
      </c>
      <c r="F32" s="18" t="s">
        <v>108</v>
      </c>
      <c r="G32" s="19" t="s">
        <v>109</v>
      </c>
      <c r="H32" s="19">
        <v>912.01</v>
      </c>
      <c r="I32" s="19">
        <v>870</v>
      </c>
      <c r="J32" s="19">
        <v>770.46</v>
      </c>
      <c r="K32" s="19">
        <v>883.58</v>
      </c>
      <c r="L32" s="19">
        <v>912.01</v>
      </c>
      <c r="M32" s="19" t="s">
        <v>66</v>
      </c>
      <c r="N32" s="25">
        <v>600</v>
      </c>
      <c r="O32" s="19" t="s">
        <v>66</v>
      </c>
      <c r="P32" s="25">
        <v>600</v>
      </c>
      <c r="Q32" s="25">
        <v>870</v>
      </c>
      <c r="R32" s="46">
        <f>L32-Q32</f>
        <v>42.01</v>
      </c>
      <c r="S32" s="19" t="s">
        <v>33</v>
      </c>
      <c r="T32" s="25"/>
      <c r="U32" s="17" t="s">
        <v>110</v>
      </c>
    </row>
    <row r="33" ht="20" customHeight="true" spans="1:21">
      <c r="A33" s="16">
        <f>SUBTOTAL(103,$B$6:B33)</f>
        <v>5</v>
      </c>
      <c r="B33" s="17"/>
      <c r="C33" s="17"/>
      <c r="D33" s="19"/>
      <c r="E33" s="19"/>
      <c r="F33" s="18"/>
      <c r="G33" s="19"/>
      <c r="H33" s="19"/>
      <c r="I33" s="19"/>
      <c r="J33" s="19"/>
      <c r="K33" s="19"/>
      <c r="L33" s="19"/>
      <c r="M33" s="19" t="s">
        <v>32</v>
      </c>
      <c r="N33" s="25">
        <v>270</v>
      </c>
      <c r="O33" s="19" t="s">
        <v>32</v>
      </c>
      <c r="P33" s="25">
        <v>270</v>
      </c>
      <c r="Q33" s="25"/>
      <c r="R33" s="46"/>
      <c r="S33" s="19"/>
      <c r="T33" s="25"/>
      <c r="U33" s="17"/>
    </row>
    <row r="34" ht="29" customHeight="true" spans="1:21">
      <c r="A34" s="16">
        <f>SUBTOTAL(103,$B$6:B34)</f>
        <v>6</v>
      </c>
      <c r="B34" s="17" t="s">
        <v>115</v>
      </c>
      <c r="C34" s="17" t="s">
        <v>116</v>
      </c>
      <c r="D34" s="19" t="s">
        <v>28</v>
      </c>
      <c r="E34" s="19" t="s">
        <v>29</v>
      </c>
      <c r="F34" s="18" t="s">
        <v>117</v>
      </c>
      <c r="G34" s="19" t="s">
        <v>118</v>
      </c>
      <c r="H34" s="25">
        <v>20154</v>
      </c>
      <c r="I34" s="25">
        <v>17822.72</v>
      </c>
      <c r="J34" s="25">
        <v>7796.19</v>
      </c>
      <c r="K34" s="25">
        <v>7656.78</v>
      </c>
      <c r="L34" s="25">
        <v>17822.71</v>
      </c>
      <c r="M34" s="19" t="s">
        <v>32</v>
      </c>
      <c r="N34" s="25">
        <v>20154</v>
      </c>
      <c r="O34" s="19" t="s">
        <v>32</v>
      </c>
      <c r="P34" s="25">
        <v>17822.72</v>
      </c>
      <c r="Q34" s="25">
        <v>17822.72</v>
      </c>
      <c r="R34" s="25">
        <v>0</v>
      </c>
      <c r="S34" s="19"/>
      <c r="T34" s="25"/>
      <c r="U34" s="17"/>
    </row>
    <row r="35" ht="24" spans="1:21">
      <c r="A35" s="16">
        <f>SUBTOTAL(103,$B$6:B35)</f>
        <v>6</v>
      </c>
      <c r="B35" s="17"/>
      <c r="C35" s="17" t="s">
        <v>119</v>
      </c>
      <c r="D35" s="19" t="s">
        <v>28</v>
      </c>
      <c r="E35" s="19" t="s">
        <v>29</v>
      </c>
      <c r="F35" s="18" t="s">
        <v>120</v>
      </c>
      <c r="G35" s="19" t="s">
        <v>118</v>
      </c>
      <c r="H35" s="25">
        <v>33426</v>
      </c>
      <c r="I35" s="25">
        <v>27530.42</v>
      </c>
      <c r="J35" s="25">
        <v>23678</v>
      </c>
      <c r="K35" s="25">
        <v>21212.48</v>
      </c>
      <c r="L35" s="25">
        <v>27530.42</v>
      </c>
      <c r="M35" s="19" t="s">
        <v>78</v>
      </c>
      <c r="N35" s="25">
        <v>33426</v>
      </c>
      <c r="O35" s="19" t="s">
        <v>32</v>
      </c>
      <c r="P35" s="25">
        <v>27530.42</v>
      </c>
      <c r="Q35" s="25">
        <v>27530.42</v>
      </c>
      <c r="R35" s="25">
        <v>0</v>
      </c>
      <c r="S35" s="19"/>
      <c r="T35" s="25"/>
      <c r="U35" s="17"/>
    </row>
    <row r="36" ht="33" customHeight="true" spans="1:21">
      <c r="A36" s="16">
        <f>SUBTOTAL(103,$B$6:B36)</f>
        <v>7</v>
      </c>
      <c r="B36" s="17" t="s">
        <v>125</v>
      </c>
      <c r="C36" s="17" t="s">
        <v>126</v>
      </c>
      <c r="D36" s="19" t="s">
        <v>28</v>
      </c>
      <c r="E36" s="19" t="s">
        <v>29</v>
      </c>
      <c r="F36" s="18" t="s">
        <v>127</v>
      </c>
      <c r="G36" s="19" t="s">
        <v>128</v>
      </c>
      <c r="H36" s="25">
        <v>980</v>
      </c>
      <c r="I36" s="25">
        <v>980</v>
      </c>
      <c r="J36" s="25">
        <v>824.51</v>
      </c>
      <c r="K36" s="25">
        <v>767.36</v>
      </c>
      <c r="L36" s="25">
        <v>829.56</v>
      </c>
      <c r="M36" s="19" t="s">
        <v>82</v>
      </c>
      <c r="N36" s="25">
        <v>980</v>
      </c>
      <c r="O36" s="19" t="s">
        <v>82</v>
      </c>
      <c r="P36" s="25">
        <v>980</v>
      </c>
      <c r="Q36" s="25">
        <v>807.31</v>
      </c>
      <c r="R36" s="25">
        <v>22.25</v>
      </c>
      <c r="S36" s="19" t="s">
        <v>129</v>
      </c>
      <c r="T36" s="47"/>
      <c r="U36" s="17" t="s">
        <v>130</v>
      </c>
    </row>
    <row r="37" ht="51" customHeight="true" spans="1:21">
      <c r="A37" s="16">
        <f>SUBTOTAL(103,$B$6:B37)</f>
        <v>7</v>
      </c>
      <c r="B37" s="17"/>
      <c r="C37" s="17" t="s">
        <v>131</v>
      </c>
      <c r="D37" s="19" t="s">
        <v>28</v>
      </c>
      <c r="E37" s="19" t="s">
        <v>29</v>
      </c>
      <c r="F37" s="18" t="s">
        <v>132</v>
      </c>
      <c r="G37" s="19" t="s">
        <v>133</v>
      </c>
      <c r="H37" s="25">
        <v>158</v>
      </c>
      <c r="I37" s="25"/>
      <c r="J37" s="25">
        <v>126.42</v>
      </c>
      <c r="K37" s="25">
        <v>123.93</v>
      </c>
      <c r="L37" s="25">
        <v>132.24</v>
      </c>
      <c r="M37" s="19" t="s">
        <v>82</v>
      </c>
      <c r="N37" s="25">
        <v>158</v>
      </c>
      <c r="O37" s="19"/>
      <c r="P37" s="25"/>
      <c r="Q37" s="25">
        <v>127.03</v>
      </c>
      <c r="R37" s="25">
        <v>5.21</v>
      </c>
      <c r="S37" s="19" t="s">
        <v>33</v>
      </c>
      <c r="T37" s="25">
        <v>5.21</v>
      </c>
      <c r="U37" s="17" t="s">
        <v>134</v>
      </c>
    </row>
    <row r="38" ht="30" customHeight="true" spans="1:21">
      <c r="A38" s="16">
        <f>SUBTOTAL(103,$B$6:B38)</f>
        <v>8</v>
      </c>
      <c r="B38" s="17" t="s">
        <v>135</v>
      </c>
      <c r="C38" s="17" t="s">
        <v>136</v>
      </c>
      <c r="D38" s="18" t="s">
        <v>28</v>
      </c>
      <c r="E38" s="18" t="s">
        <v>29</v>
      </c>
      <c r="F38" s="18" t="s">
        <v>137</v>
      </c>
      <c r="G38" s="18" t="s">
        <v>138</v>
      </c>
      <c r="H38" s="25">
        <v>826.7</v>
      </c>
      <c r="I38" s="25">
        <v>406</v>
      </c>
      <c r="J38" s="25">
        <v>498.84</v>
      </c>
      <c r="K38" s="25">
        <v>490.92</v>
      </c>
      <c r="L38" s="25"/>
      <c r="M38" s="19" t="s">
        <v>32</v>
      </c>
      <c r="N38" s="25">
        <v>826.7</v>
      </c>
      <c r="O38" s="19" t="s">
        <v>32</v>
      </c>
      <c r="P38" s="25">
        <v>406</v>
      </c>
      <c r="Q38" s="25">
        <v>406</v>
      </c>
      <c r="R38" s="25">
        <v>84.92</v>
      </c>
      <c r="S38" s="19" t="s">
        <v>33</v>
      </c>
      <c r="T38" s="25">
        <v>84.92</v>
      </c>
      <c r="U38" s="17"/>
    </row>
    <row r="39" ht="19" customHeight="true" spans="1:21">
      <c r="A39" s="16">
        <f>SUBTOTAL(103,$B$6:B39)</f>
        <v>9</v>
      </c>
      <c r="B39" s="17" t="s">
        <v>139</v>
      </c>
      <c r="C39" s="17" t="s">
        <v>140</v>
      </c>
      <c r="D39" s="19" t="s">
        <v>28</v>
      </c>
      <c r="E39" s="19" t="s">
        <v>29</v>
      </c>
      <c r="F39" s="18" t="s">
        <v>141</v>
      </c>
      <c r="G39" s="19" t="s">
        <v>142</v>
      </c>
      <c r="H39" s="25">
        <v>696</v>
      </c>
      <c r="I39" s="25">
        <v>516.18</v>
      </c>
      <c r="J39" s="25">
        <v>587.12</v>
      </c>
      <c r="K39" s="25">
        <v>645.23</v>
      </c>
      <c r="L39" s="25">
        <v>652.93</v>
      </c>
      <c r="M39" s="19" t="s">
        <v>78</v>
      </c>
      <c r="N39" s="25">
        <v>696</v>
      </c>
      <c r="O39" s="19" t="s">
        <v>32</v>
      </c>
      <c r="P39" s="25">
        <v>98.18</v>
      </c>
      <c r="Q39" s="25">
        <v>98.18</v>
      </c>
      <c r="R39" s="25">
        <v>129.05</v>
      </c>
      <c r="S39" s="19" t="s">
        <v>33</v>
      </c>
      <c r="T39" s="25">
        <v>129.05</v>
      </c>
      <c r="U39" s="17"/>
    </row>
    <row r="40" ht="17" customHeight="true" spans="1:21">
      <c r="A40" s="16">
        <f>SUBTOTAL(103,$B$6:B40)</f>
        <v>9</v>
      </c>
      <c r="B40" s="17"/>
      <c r="C40" s="17"/>
      <c r="D40" s="19"/>
      <c r="E40" s="19"/>
      <c r="F40" s="18"/>
      <c r="G40" s="19"/>
      <c r="H40" s="25"/>
      <c r="I40" s="25"/>
      <c r="J40" s="25"/>
      <c r="K40" s="25"/>
      <c r="L40" s="25"/>
      <c r="M40" s="19"/>
      <c r="N40" s="25"/>
      <c r="O40" s="19" t="s">
        <v>78</v>
      </c>
      <c r="P40" s="25">
        <v>418</v>
      </c>
      <c r="Q40" s="25">
        <v>418</v>
      </c>
      <c r="R40" s="25"/>
      <c r="S40" s="19"/>
      <c r="T40" s="25"/>
      <c r="U40" s="17"/>
    </row>
    <row r="41" ht="16" customHeight="true" spans="1:21">
      <c r="A41" s="16">
        <f>SUBTOTAL(103,$B$6:B41)</f>
        <v>9</v>
      </c>
      <c r="B41" s="17"/>
      <c r="C41" s="17" t="s">
        <v>143</v>
      </c>
      <c r="D41" s="19" t="s">
        <v>28</v>
      </c>
      <c r="E41" s="19" t="s">
        <v>29</v>
      </c>
      <c r="F41" s="18" t="s">
        <v>144</v>
      </c>
      <c r="G41" s="18" t="s">
        <v>145</v>
      </c>
      <c r="H41" s="25">
        <v>12839.31</v>
      </c>
      <c r="I41" s="25">
        <v>12511.26</v>
      </c>
      <c r="J41" s="25">
        <v>10648.22</v>
      </c>
      <c r="K41" s="25">
        <v>12488.89</v>
      </c>
      <c r="L41" s="25">
        <v>13159.91</v>
      </c>
      <c r="M41" s="19" t="s">
        <v>66</v>
      </c>
      <c r="N41" s="25">
        <v>12839.31</v>
      </c>
      <c r="O41" s="19" t="s">
        <v>66</v>
      </c>
      <c r="P41" s="26">
        <v>2540</v>
      </c>
      <c r="Q41" s="25">
        <v>12511.26</v>
      </c>
      <c r="R41" s="25">
        <v>648.65</v>
      </c>
      <c r="S41" s="19" t="s">
        <v>33</v>
      </c>
      <c r="T41" s="25">
        <v>648.65</v>
      </c>
      <c r="U41" s="17" t="s">
        <v>34</v>
      </c>
    </row>
    <row r="42" ht="16" customHeight="true" spans="1:21">
      <c r="A42" s="16">
        <f>SUBTOTAL(103,$B$6:B42)</f>
        <v>9</v>
      </c>
      <c r="B42" s="17"/>
      <c r="C42" s="17"/>
      <c r="D42" s="19"/>
      <c r="E42" s="19"/>
      <c r="F42" s="18"/>
      <c r="G42" s="18"/>
      <c r="H42" s="25"/>
      <c r="I42" s="25"/>
      <c r="J42" s="25"/>
      <c r="K42" s="25"/>
      <c r="L42" s="25"/>
      <c r="M42" s="19" t="s">
        <v>82</v>
      </c>
      <c r="N42" s="25"/>
      <c r="O42" s="19" t="s">
        <v>82</v>
      </c>
      <c r="P42" s="26">
        <v>1874.09</v>
      </c>
      <c r="Q42" s="25"/>
      <c r="R42" s="25"/>
      <c r="S42" s="19"/>
      <c r="T42" s="25"/>
      <c r="U42" s="17"/>
    </row>
    <row r="43" ht="16" customHeight="true" spans="1:21">
      <c r="A43" s="16">
        <f>SUBTOTAL(103,$B$6:B43)</f>
        <v>9</v>
      </c>
      <c r="B43" s="17"/>
      <c r="C43" s="17"/>
      <c r="D43" s="19"/>
      <c r="E43" s="19"/>
      <c r="F43" s="18"/>
      <c r="G43" s="18"/>
      <c r="H43" s="25"/>
      <c r="I43" s="25"/>
      <c r="J43" s="25"/>
      <c r="K43" s="25"/>
      <c r="L43" s="25"/>
      <c r="M43" s="19" t="s">
        <v>78</v>
      </c>
      <c r="N43" s="25"/>
      <c r="O43" s="19" t="s">
        <v>78</v>
      </c>
      <c r="P43" s="26">
        <v>8097.17</v>
      </c>
      <c r="Q43" s="25"/>
      <c r="R43" s="25"/>
      <c r="S43" s="19"/>
      <c r="T43" s="25"/>
      <c r="U43" s="17"/>
    </row>
    <row r="44" ht="17" customHeight="true" spans="1:21">
      <c r="A44" s="16">
        <f>SUBTOTAL(103,$B$6:B44)</f>
        <v>10</v>
      </c>
      <c r="B44" s="20" t="s">
        <v>146</v>
      </c>
      <c r="C44" s="17" t="s">
        <v>147</v>
      </c>
      <c r="D44" s="19" t="s">
        <v>28</v>
      </c>
      <c r="E44" s="19" t="s">
        <v>28</v>
      </c>
      <c r="F44" s="18" t="s">
        <v>148</v>
      </c>
      <c r="G44" s="19" t="s">
        <v>149</v>
      </c>
      <c r="H44" s="25">
        <v>6250</v>
      </c>
      <c r="I44" s="25">
        <v>0</v>
      </c>
      <c r="J44" s="25">
        <v>3124.89</v>
      </c>
      <c r="K44" s="25"/>
      <c r="L44" s="25"/>
      <c r="M44" s="19" t="s">
        <v>66</v>
      </c>
      <c r="N44" s="25">
        <v>5000</v>
      </c>
      <c r="O44" s="19"/>
      <c r="P44" s="25"/>
      <c r="Q44" s="25">
        <v>111</v>
      </c>
      <c r="R44" s="25">
        <v>594.89</v>
      </c>
      <c r="S44" s="19" t="s">
        <v>33</v>
      </c>
      <c r="T44" s="25">
        <v>705.89</v>
      </c>
      <c r="U44" s="17" t="s">
        <v>150</v>
      </c>
    </row>
    <row r="45" ht="28" customHeight="true" spans="1:21">
      <c r="A45" s="16">
        <f>SUBTOTAL(103,$B$6:B45)</f>
        <v>10</v>
      </c>
      <c r="B45" s="20"/>
      <c r="C45" s="17"/>
      <c r="D45" s="19"/>
      <c r="E45" s="19"/>
      <c r="F45" s="18"/>
      <c r="G45" s="19"/>
      <c r="H45" s="25"/>
      <c r="I45" s="25"/>
      <c r="J45" s="25"/>
      <c r="K45" s="25"/>
      <c r="L45" s="25"/>
      <c r="M45" s="19" t="s">
        <v>32</v>
      </c>
      <c r="N45" s="25">
        <v>1250</v>
      </c>
      <c r="O45" s="19"/>
      <c r="P45" s="25"/>
      <c r="Q45" s="25"/>
      <c r="R45" s="25"/>
      <c r="S45" s="19"/>
      <c r="T45" s="25"/>
      <c r="U45" s="17"/>
    </row>
    <row r="46" ht="24" customHeight="true" spans="1:21">
      <c r="A46" s="16">
        <f>SUBTOTAL(103,$B$6:B46)</f>
        <v>10</v>
      </c>
      <c r="B46" s="20"/>
      <c r="C46" s="17" t="s">
        <v>151</v>
      </c>
      <c r="D46" s="19" t="s">
        <v>28</v>
      </c>
      <c r="E46" s="19" t="s">
        <v>29</v>
      </c>
      <c r="F46" s="18" t="s">
        <v>152</v>
      </c>
      <c r="G46" s="18" t="s">
        <v>153</v>
      </c>
      <c r="H46" s="25">
        <v>10640</v>
      </c>
      <c r="I46" s="25">
        <v>9500</v>
      </c>
      <c r="J46" s="26">
        <v>9890.77</v>
      </c>
      <c r="K46" s="25">
        <v>9410.2</v>
      </c>
      <c r="L46" s="25"/>
      <c r="M46" s="19" t="s">
        <v>66</v>
      </c>
      <c r="N46" s="25">
        <v>2500</v>
      </c>
      <c r="O46" s="19" t="s">
        <v>66</v>
      </c>
      <c r="P46" s="25">
        <v>2500</v>
      </c>
      <c r="Q46" s="25">
        <v>9074.8</v>
      </c>
      <c r="R46" s="25">
        <v>335.4</v>
      </c>
      <c r="S46" s="19" t="s">
        <v>78</v>
      </c>
      <c r="T46" s="25"/>
      <c r="U46" s="17" t="s">
        <v>154</v>
      </c>
    </row>
    <row r="47" ht="27" customHeight="true" spans="1:21">
      <c r="A47" s="16">
        <f>SUBTOTAL(103,$B$6:B47)</f>
        <v>10</v>
      </c>
      <c r="B47" s="20"/>
      <c r="C47" s="17"/>
      <c r="D47" s="19"/>
      <c r="E47" s="19"/>
      <c r="F47" s="18"/>
      <c r="G47" s="18"/>
      <c r="H47" s="25"/>
      <c r="I47" s="25"/>
      <c r="J47" s="25"/>
      <c r="K47" s="25"/>
      <c r="L47" s="25"/>
      <c r="M47" s="19" t="s">
        <v>32</v>
      </c>
      <c r="N47" s="25">
        <f>H46-N46</f>
        <v>8140</v>
      </c>
      <c r="O47" s="19" t="s">
        <v>32</v>
      </c>
      <c r="P47" s="25">
        <v>7000</v>
      </c>
      <c r="Q47" s="25"/>
      <c r="R47" s="25"/>
      <c r="S47" s="19"/>
      <c r="T47" s="25"/>
      <c r="U47" s="17"/>
    </row>
    <row r="48" ht="17" customHeight="true" spans="1:21">
      <c r="A48" s="16">
        <f>SUBTOTAL(103,$B$6:B48)</f>
        <v>11</v>
      </c>
      <c r="B48" s="17" t="s">
        <v>160</v>
      </c>
      <c r="C48" s="17" t="s">
        <v>161</v>
      </c>
      <c r="D48" s="19" t="s">
        <v>28</v>
      </c>
      <c r="E48" s="19" t="s">
        <v>29</v>
      </c>
      <c r="F48" s="18" t="s">
        <v>162</v>
      </c>
      <c r="G48" s="19" t="s">
        <v>163</v>
      </c>
      <c r="H48" s="25">
        <v>1292</v>
      </c>
      <c r="I48" s="25">
        <v>1120.8</v>
      </c>
      <c r="J48" s="26">
        <v>1051.78</v>
      </c>
      <c r="K48" s="25">
        <v>1128.36</v>
      </c>
      <c r="L48" s="25">
        <v>1287.59</v>
      </c>
      <c r="M48" s="19" t="s">
        <v>66</v>
      </c>
      <c r="N48" s="25">
        <v>1040</v>
      </c>
      <c r="O48" s="19" t="s">
        <v>66</v>
      </c>
      <c r="P48" s="25">
        <v>1040</v>
      </c>
      <c r="Q48" s="25">
        <v>1128.36</v>
      </c>
      <c r="R48" s="25">
        <v>159.23</v>
      </c>
      <c r="S48" s="19" t="s">
        <v>33</v>
      </c>
      <c r="T48" s="25">
        <v>31.55</v>
      </c>
      <c r="U48" s="20" t="s">
        <v>164</v>
      </c>
    </row>
    <row r="49" ht="43" customHeight="true" spans="1:21">
      <c r="A49" s="16">
        <f>SUBTOTAL(103,$B$6:B49)</f>
        <v>11</v>
      </c>
      <c r="B49" s="17"/>
      <c r="C49" s="17"/>
      <c r="D49" s="19"/>
      <c r="E49" s="19"/>
      <c r="F49" s="18"/>
      <c r="G49" s="19"/>
      <c r="H49" s="25"/>
      <c r="I49" s="25"/>
      <c r="J49" s="25"/>
      <c r="K49" s="25"/>
      <c r="L49" s="25"/>
      <c r="M49" s="19" t="s">
        <v>32</v>
      </c>
      <c r="N49" s="25">
        <v>252</v>
      </c>
      <c r="O49" s="19" t="s">
        <v>32</v>
      </c>
      <c r="P49" s="25">
        <v>80.8</v>
      </c>
      <c r="Q49" s="25"/>
      <c r="R49" s="25"/>
      <c r="S49" s="19"/>
      <c r="T49" s="25">
        <v>127.68</v>
      </c>
      <c r="U49" s="20"/>
    </row>
    <row r="50" spans="1:21">
      <c r="A50" s="16">
        <f>SUBTOTAL(103,$B$6:B50)</f>
        <v>12</v>
      </c>
      <c r="B50" s="17" t="s">
        <v>165</v>
      </c>
      <c r="C50" s="17" t="s">
        <v>166</v>
      </c>
      <c r="D50" s="19" t="s">
        <v>28</v>
      </c>
      <c r="E50" s="19" t="s">
        <v>29</v>
      </c>
      <c r="F50" s="18" t="s">
        <v>167</v>
      </c>
      <c r="G50" s="19" t="s">
        <v>168</v>
      </c>
      <c r="H50" s="25">
        <v>4998</v>
      </c>
      <c r="I50" s="25">
        <v>4500</v>
      </c>
      <c r="J50" s="26">
        <v>4527.85</v>
      </c>
      <c r="K50" s="25">
        <v>3787.43</v>
      </c>
      <c r="L50" s="25"/>
      <c r="M50" s="19" t="s">
        <v>32</v>
      </c>
      <c r="N50" s="25">
        <v>4998</v>
      </c>
      <c r="O50" s="19" t="s">
        <v>82</v>
      </c>
      <c r="P50" s="25">
        <v>2000</v>
      </c>
      <c r="Q50" s="25">
        <v>3535.94</v>
      </c>
      <c r="R50" s="25">
        <v>251.49</v>
      </c>
      <c r="S50" s="19" t="s">
        <v>129</v>
      </c>
      <c r="T50" s="25"/>
      <c r="U50" s="17" t="s">
        <v>169</v>
      </c>
    </row>
    <row r="51" ht="37" customHeight="true" spans="1:21">
      <c r="A51" s="16">
        <f>SUBTOTAL(103,$B$6:B51)</f>
        <v>12</v>
      </c>
      <c r="B51" s="17"/>
      <c r="C51" s="17"/>
      <c r="D51" s="19"/>
      <c r="E51" s="19"/>
      <c r="F51" s="18"/>
      <c r="G51" s="19"/>
      <c r="H51" s="25"/>
      <c r="I51" s="25"/>
      <c r="J51" s="25"/>
      <c r="K51" s="25"/>
      <c r="L51" s="25"/>
      <c r="M51" s="19"/>
      <c r="N51" s="25"/>
      <c r="O51" s="19" t="s">
        <v>82</v>
      </c>
      <c r="P51" s="25">
        <v>2500</v>
      </c>
      <c r="Q51" s="25"/>
      <c r="R51" s="25"/>
      <c r="S51" s="19"/>
      <c r="T51" s="25"/>
      <c r="U51" s="17"/>
    </row>
    <row r="52" ht="44" customHeight="true" spans="1:21">
      <c r="A52" s="16">
        <f>SUBTOTAL(103,$B$6:B52)</f>
        <v>12</v>
      </c>
      <c r="B52" s="17"/>
      <c r="C52" s="17" t="s">
        <v>170</v>
      </c>
      <c r="D52" s="19" t="s">
        <v>28</v>
      </c>
      <c r="E52" s="19" t="s">
        <v>29</v>
      </c>
      <c r="F52" s="18" t="s">
        <v>171</v>
      </c>
      <c r="G52" s="19" t="s">
        <v>172</v>
      </c>
      <c r="H52" s="25">
        <v>896.92</v>
      </c>
      <c r="I52" s="25">
        <v>811.62</v>
      </c>
      <c r="J52" s="25">
        <v>815.97</v>
      </c>
      <c r="K52" s="25">
        <v>798</v>
      </c>
      <c r="L52" s="25"/>
      <c r="M52" s="19" t="s">
        <v>82</v>
      </c>
      <c r="N52" s="26" t="s">
        <v>173</v>
      </c>
      <c r="O52" s="19" t="s">
        <v>82</v>
      </c>
      <c r="P52" s="25">
        <v>2500</v>
      </c>
      <c r="Q52" s="25">
        <v>718.2</v>
      </c>
      <c r="R52" s="25">
        <v>79.8</v>
      </c>
      <c r="S52" s="19" t="s">
        <v>129</v>
      </c>
      <c r="T52" s="25"/>
      <c r="U52" s="17" t="s">
        <v>174</v>
      </c>
    </row>
    <row r="53" ht="24" customHeight="true" spans="1:21">
      <c r="A53" s="16">
        <f>SUBTOTAL(103,$B$6:B53)</f>
        <v>13</v>
      </c>
      <c r="B53" s="17" t="s">
        <v>175</v>
      </c>
      <c r="C53" s="17" t="s">
        <v>176</v>
      </c>
      <c r="D53" s="19" t="s">
        <v>28</v>
      </c>
      <c r="E53" s="19" t="s">
        <v>29</v>
      </c>
      <c r="F53" s="18" t="s">
        <v>177</v>
      </c>
      <c r="G53" s="18" t="s">
        <v>178</v>
      </c>
      <c r="H53" s="25">
        <v>4412</v>
      </c>
      <c r="I53" s="25">
        <v>3654.92</v>
      </c>
      <c r="J53" s="26">
        <v>3712.21</v>
      </c>
      <c r="K53" s="25">
        <v>3819.55</v>
      </c>
      <c r="L53" s="25">
        <v>3819.55</v>
      </c>
      <c r="M53" s="19" t="s">
        <v>82</v>
      </c>
      <c r="N53" s="25">
        <v>840</v>
      </c>
      <c r="O53" s="19" t="s">
        <v>32</v>
      </c>
      <c r="P53" s="25">
        <v>3011.17</v>
      </c>
      <c r="Q53" s="25">
        <v>3654.92</v>
      </c>
      <c r="R53" s="25">
        <v>164.63</v>
      </c>
      <c r="S53" s="19" t="s">
        <v>33</v>
      </c>
      <c r="T53" s="25">
        <v>164.63</v>
      </c>
      <c r="U53" s="20" t="s">
        <v>179</v>
      </c>
    </row>
    <row r="54" ht="90" customHeight="true" spans="1:21">
      <c r="A54" s="16">
        <f>SUBTOTAL(103,$B$6:B54)</f>
        <v>13</v>
      </c>
      <c r="B54" s="17"/>
      <c r="C54" s="17"/>
      <c r="D54" s="19"/>
      <c r="E54" s="19"/>
      <c r="F54" s="18"/>
      <c r="G54" s="18"/>
      <c r="H54" s="25"/>
      <c r="I54" s="25"/>
      <c r="J54" s="25"/>
      <c r="K54" s="25"/>
      <c r="L54" s="25"/>
      <c r="M54" s="19" t="s">
        <v>78</v>
      </c>
      <c r="N54" s="25">
        <v>2000</v>
      </c>
      <c r="O54" s="19" t="s">
        <v>78</v>
      </c>
      <c r="P54" s="25">
        <v>643.75</v>
      </c>
      <c r="Q54" s="25"/>
      <c r="R54" s="25"/>
      <c r="S54" s="19"/>
      <c r="T54" s="25"/>
      <c r="U54" s="20"/>
    </row>
    <row r="55" ht="36" customHeight="true" spans="1:21">
      <c r="A55" s="16">
        <f>SUBTOTAL(103,$B$6:B55)</f>
        <v>13</v>
      </c>
      <c r="B55" s="17"/>
      <c r="C55" s="17" t="s">
        <v>180</v>
      </c>
      <c r="D55" s="19" t="s">
        <v>28</v>
      </c>
      <c r="E55" s="19" t="s">
        <v>28</v>
      </c>
      <c r="F55" s="18" t="s">
        <v>181</v>
      </c>
      <c r="G55" s="19" t="s">
        <v>182</v>
      </c>
      <c r="H55" s="25">
        <v>3254</v>
      </c>
      <c r="I55" s="25">
        <v>2588.58</v>
      </c>
      <c r="J55" s="25">
        <v>3189.19</v>
      </c>
      <c r="K55" s="25"/>
      <c r="L55" s="25"/>
      <c r="M55" s="19" t="s">
        <v>32</v>
      </c>
      <c r="N55" s="25">
        <v>3254</v>
      </c>
      <c r="O55" s="19" t="s">
        <v>32</v>
      </c>
      <c r="P55" s="25">
        <v>2588.58</v>
      </c>
      <c r="Q55" s="25">
        <v>2451.6</v>
      </c>
      <c r="R55" s="25">
        <v>737.59</v>
      </c>
      <c r="S55" s="19" t="s">
        <v>33</v>
      </c>
      <c r="T55" s="25">
        <v>737.59</v>
      </c>
      <c r="U55" s="17" t="s">
        <v>183</v>
      </c>
    </row>
    <row r="56" ht="23" customHeight="true" spans="1:21">
      <c r="A56" s="16">
        <f>SUBTOTAL(103,$B$6:B56)</f>
        <v>13</v>
      </c>
      <c r="B56" s="17"/>
      <c r="C56" s="17" t="s">
        <v>184</v>
      </c>
      <c r="D56" s="18" t="s">
        <v>28</v>
      </c>
      <c r="E56" s="18" t="s">
        <v>28</v>
      </c>
      <c r="F56" s="18" t="s">
        <v>185</v>
      </c>
      <c r="G56" s="18" t="s">
        <v>186</v>
      </c>
      <c r="H56" s="18">
        <v>3525</v>
      </c>
      <c r="I56" s="18">
        <v>1759.81</v>
      </c>
      <c r="J56" s="18">
        <v>2771.35</v>
      </c>
      <c r="K56" s="18"/>
      <c r="L56" s="18"/>
      <c r="M56" s="19" t="s">
        <v>66</v>
      </c>
      <c r="N56" s="25">
        <f>1217+538</f>
        <v>1755</v>
      </c>
      <c r="O56" s="19" t="s">
        <v>66</v>
      </c>
      <c r="P56" s="25">
        <f>1217+538</f>
        <v>1755</v>
      </c>
      <c r="Q56" s="25">
        <v>1041.75</v>
      </c>
      <c r="R56" s="25">
        <v>0</v>
      </c>
      <c r="S56" s="19"/>
      <c r="T56" s="25"/>
      <c r="U56" s="20" t="s">
        <v>187</v>
      </c>
    </row>
    <row r="57" ht="22" customHeight="true" spans="1:21">
      <c r="A57" s="16">
        <f>SUBTOTAL(103,$B$6:B57)</f>
        <v>13</v>
      </c>
      <c r="B57" s="17"/>
      <c r="C57" s="17"/>
      <c r="D57" s="18"/>
      <c r="E57" s="18"/>
      <c r="F57" s="18"/>
      <c r="G57" s="18"/>
      <c r="H57" s="18"/>
      <c r="I57" s="18"/>
      <c r="J57" s="18"/>
      <c r="K57" s="18"/>
      <c r="L57" s="18"/>
      <c r="M57" s="19" t="s">
        <v>32</v>
      </c>
      <c r="N57" s="25">
        <f>H56-N56</f>
        <v>1770</v>
      </c>
      <c r="O57" s="19" t="s">
        <v>32</v>
      </c>
      <c r="P57" s="25">
        <v>4.81</v>
      </c>
      <c r="Q57" s="25"/>
      <c r="R57" s="25"/>
      <c r="S57" s="19"/>
      <c r="T57" s="25"/>
      <c r="U57" s="20"/>
    </row>
    <row r="58" ht="20" customHeight="true" spans="1:21">
      <c r="A58" s="16">
        <f>SUBTOTAL(103,$B$6:B58)</f>
        <v>13</v>
      </c>
      <c r="B58" s="17"/>
      <c r="C58" s="17" t="s">
        <v>188</v>
      </c>
      <c r="D58" s="18" t="s">
        <v>28</v>
      </c>
      <c r="E58" s="18" t="s">
        <v>29</v>
      </c>
      <c r="F58" s="18" t="s">
        <v>189</v>
      </c>
      <c r="G58" s="18" t="s">
        <v>190</v>
      </c>
      <c r="H58" s="18">
        <v>1397</v>
      </c>
      <c r="I58" s="18">
        <v>1207.68</v>
      </c>
      <c r="J58" s="18">
        <v>1155.56</v>
      </c>
      <c r="K58" s="18">
        <v>1233.77</v>
      </c>
      <c r="L58" s="18">
        <v>1233.77</v>
      </c>
      <c r="M58" s="19" t="s">
        <v>66</v>
      </c>
      <c r="N58" s="25">
        <v>903</v>
      </c>
      <c r="O58" s="19"/>
      <c r="P58" s="25">
        <v>903</v>
      </c>
      <c r="Q58" s="25">
        <v>1184.58</v>
      </c>
      <c r="R58" s="25">
        <f>L58-Q58</f>
        <v>49.1900000000001</v>
      </c>
      <c r="S58" s="25" t="s">
        <v>33</v>
      </c>
      <c r="T58" s="25"/>
      <c r="U58" s="48" t="s">
        <v>191</v>
      </c>
    </row>
    <row r="59" ht="22" customHeight="true" spans="1:21">
      <c r="A59" s="16">
        <f>SUBTOTAL(103,$B$6:B59)</f>
        <v>13</v>
      </c>
      <c r="B59" s="17"/>
      <c r="C59" s="17"/>
      <c r="D59" s="18"/>
      <c r="E59" s="18"/>
      <c r="F59" s="18"/>
      <c r="G59" s="18"/>
      <c r="H59" s="18"/>
      <c r="I59" s="18"/>
      <c r="J59" s="18"/>
      <c r="K59" s="18"/>
      <c r="L59" s="18"/>
      <c r="M59" s="19" t="s">
        <v>32</v>
      </c>
      <c r="N59" s="25">
        <f>H58-N58</f>
        <v>494</v>
      </c>
      <c r="O59" s="19"/>
      <c r="P59" s="25">
        <f>0.62+302+2.06</f>
        <v>304.68</v>
      </c>
      <c r="Q59" s="25"/>
      <c r="R59" s="25"/>
      <c r="S59" s="25"/>
      <c r="T59" s="25"/>
      <c r="U59" s="48"/>
    </row>
    <row r="60" ht="24" customHeight="true" spans="1:21">
      <c r="A60" s="16">
        <f>SUBTOTAL(103,$B$6:B60)</f>
        <v>14</v>
      </c>
      <c r="B60" s="17" t="s">
        <v>192</v>
      </c>
      <c r="C60" s="17" t="s">
        <v>193</v>
      </c>
      <c r="D60" s="19" t="s">
        <v>29</v>
      </c>
      <c r="E60" s="19" t="s">
        <v>29</v>
      </c>
      <c r="F60" s="18" t="s">
        <v>194</v>
      </c>
      <c r="G60" s="18" t="s">
        <v>195</v>
      </c>
      <c r="H60" s="25">
        <v>4619.41</v>
      </c>
      <c r="I60" s="25">
        <v>4397</v>
      </c>
      <c r="J60" s="25">
        <v>3730.112959</v>
      </c>
      <c r="K60" s="25"/>
      <c r="L60" s="25"/>
      <c r="M60" s="19" t="s">
        <v>82</v>
      </c>
      <c r="N60" s="25">
        <v>4397</v>
      </c>
      <c r="O60" s="19" t="s">
        <v>82</v>
      </c>
      <c r="P60" s="25">
        <v>4397</v>
      </c>
      <c r="Q60" s="25">
        <v>3730.11</v>
      </c>
      <c r="R60" s="26">
        <v>666.89</v>
      </c>
      <c r="S60" s="19" t="s">
        <v>78</v>
      </c>
      <c r="T60" s="25"/>
      <c r="U60" s="17" t="s">
        <v>196</v>
      </c>
    </row>
    <row r="61" ht="25" customHeight="true" spans="1:21">
      <c r="A61" s="16">
        <f>SUBTOTAL(103,$B$6:B61)</f>
        <v>14</v>
      </c>
      <c r="B61" s="17"/>
      <c r="C61" s="17"/>
      <c r="D61" s="19"/>
      <c r="E61" s="19"/>
      <c r="F61" s="18"/>
      <c r="G61" s="18"/>
      <c r="H61" s="25"/>
      <c r="I61" s="25"/>
      <c r="J61" s="25"/>
      <c r="K61" s="25"/>
      <c r="L61" s="25"/>
      <c r="M61" s="19" t="s">
        <v>32</v>
      </c>
      <c r="N61" s="25">
        <v>222.41</v>
      </c>
      <c r="O61" s="19" t="s">
        <v>32</v>
      </c>
      <c r="P61" s="25">
        <v>0</v>
      </c>
      <c r="Q61" s="25"/>
      <c r="R61" s="26"/>
      <c r="S61" s="19"/>
      <c r="T61" s="25"/>
      <c r="U61" s="17"/>
    </row>
    <row r="62" s="43" customFormat="true" ht="51" customHeight="true" spans="1:21">
      <c r="A62" s="16">
        <f>SUBTOTAL(103,$B$6:B62)</f>
        <v>15</v>
      </c>
      <c r="B62" s="17" t="s">
        <v>197</v>
      </c>
      <c r="C62" s="17" t="s">
        <v>198</v>
      </c>
      <c r="D62" s="19" t="s">
        <v>29</v>
      </c>
      <c r="E62" s="19" t="s">
        <v>28</v>
      </c>
      <c r="F62" s="18" t="s">
        <v>199</v>
      </c>
      <c r="G62" s="19" t="s">
        <v>200</v>
      </c>
      <c r="H62" s="25">
        <v>306.91</v>
      </c>
      <c r="I62" s="25">
        <v>67.8</v>
      </c>
      <c r="J62" s="25">
        <v>97</v>
      </c>
      <c r="K62" s="25"/>
      <c r="L62" s="25"/>
      <c r="M62" s="19" t="s">
        <v>32</v>
      </c>
      <c r="N62" s="25">
        <v>306.91</v>
      </c>
      <c r="O62" s="19" t="s">
        <v>32</v>
      </c>
      <c r="P62" s="26">
        <v>300</v>
      </c>
      <c r="Q62" s="25">
        <v>67.8</v>
      </c>
      <c r="R62" s="25">
        <v>29.2</v>
      </c>
      <c r="S62" s="19" t="s">
        <v>78</v>
      </c>
      <c r="T62" s="25"/>
      <c r="U62" s="17" t="s">
        <v>201</v>
      </c>
    </row>
    <row r="63" spans="1:21">
      <c r="A63" s="16">
        <f>SUBTOTAL(103,$B$6:B63)</f>
        <v>16</v>
      </c>
      <c r="B63" s="17" t="s">
        <v>202</v>
      </c>
      <c r="C63" s="17" t="s">
        <v>203</v>
      </c>
      <c r="D63" s="19" t="s">
        <v>29</v>
      </c>
      <c r="E63" s="19" t="s">
        <v>28</v>
      </c>
      <c r="F63" s="18" t="s">
        <v>204</v>
      </c>
      <c r="G63" s="19" t="s">
        <v>205</v>
      </c>
      <c r="H63" s="25">
        <v>1494</v>
      </c>
      <c r="I63" s="25">
        <v>600</v>
      </c>
      <c r="J63" s="26" t="s">
        <v>206</v>
      </c>
      <c r="K63" s="25"/>
      <c r="L63" s="25"/>
      <c r="M63" s="19" t="s">
        <v>82</v>
      </c>
      <c r="N63" s="25">
        <v>1200</v>
      </c>
      <c r="O63" s="19" t="s">
        <v>82</v>
      </c>
      <c r="P63" s="26">
        <v>600</v>
      </c>
      <c r="Q63" s="25">
        <v>25</v>
      </c>
      <c r="R63" s="25">
        <v>0</v>
      </c>
      <c r="S63" s="19"/>
      <c r="T63" s="25"/>
      <c r="U63" s="17" t="s">
        <v>207</v>
      </c>
    </row>
    <row r="64" ht="23" customHeight="true" spans="1:21">
      <c r="A64" s="16">
        <f>SUBTOTAL(103,$B$6:B64)</f>
        <v>16</v>
      </c>
      <c r="B64" s="17"/>
      <c r="C64" s="17"/>
      <c r="D64" s="19"/>
      <c r="E64" s="19"/>
      <c r="F64" s="18"/>
      <c r="G64" s="19"/>
      <c r="H64" s="25"/>
      <c r="I64" s="25"/>
      <c r="J64" s="25"/>
      <c r="K64" s="25"/>
      <c r="L64" s="25"/>
      <c r="M64" s="19" t="s">
        <v>32</v>
      </c>
      <c r="N64" s="25">
        <v>294</v>
      </c>
      <c r="O64" s="19" t="s">
        <v>32</v>
      </c>
      <c r="P64" s="26">
        <v>0</v>
      </c>
      <c r="Q64" s="25"/>
      <c r="R64" s="25"/>
      <c r="S64" s="19"/>
      <c r="T64" s="25"/>
      <c r="U64" s="17"/>
    </row>
    <row r="65" ht="20" customHeight="true" spans="1:21">
      <c r="A65" s="16">
        <f>SUBTOTAL(103,$B$6:B65)</f>
        <v>16</v>
      </c>
      <c r="B65" s="17"/>
      <c r="C65" s="17" t="s">
        <v>208</v>
      </c>
      <c r="D65" s="18" t="s">
        <v>28</v>
      </c>
      <c r="E65" s="18" t="s">
        <v>29</v>
      </c>
      <c r="F65" s="18" t="s">
        <v>209</v>
      </c>
      <c r="G65" s="18" t="s">
        <v>210</v>
      </c>
      <c r="H65" s="18">
        <v>1494</v>
      </c>
      <c r="I65" s="18">
        <v>1303.28</v>
      </c>
      <c r="J65" s="18">
        <v>1209.97</v>
      </c>
      <c r="K65" s="18">
        <v>1244.2</v>
      </c>
      <c r="L65" s="18">
        <v>1324.56</v>
      </c>
      <c r="M65" s="19" t="s">
        <v>66</v>
      </c>
      <c r="N65" s="25">
        <v>494</v>
      </c>
      <c r="O65" s="19" t="s">
        <v>66</v>
      </c>
      <c r="P65" s="26">
        <v>200</v>
      </c>
      <c r="Q65" s="25">
        <v>1285.64</v>
      </c>
      <c r="R65" s="25">
        <f>L65-Q65</f>
        <v>38.9199999999998</v>
      </c>
      <c r="S65" s="19" t="s">
        <v>33</v>
      </c>
      <c r="T65" s="25">
        <v>21.28</v>
      </c>
      <c r="U65" s="17" t="s">
        <v>211</v>
      </c>
    </row>
    <row r="66" ht="12" customHeight="true" spans="1:21">
      <c r="A66" s="16">
        <f>SUBTOTAL(103,$B$6:B66)</f>
        <v>16</v>
      </c>
      <c r="B66" s="17"/>
      <c r="C66" s="17"/>
      <c r="D66" s="18"/>
      <c r="E66" s="18"/>
      <c r="F66" s="18"/>
      <c r="G66" s="18"/>
      <c r="H66" s="18"/>
      <c r="I66" s="18"/>
      <c r="J66" s="18"/>
      <c r="K66" s="18"/>
      <c r="L66" s="18"/>
      <c r="M66" s="19" t="s">
        <v>32</v>
      </c>
      <c r="N66" s="25">
        <v>1000</v>
      </c>
      <c r="O66" s="19" t="s">
        <v>82</v>
      </c>
      <c r="P66" s="26">
        <v>300</v>
      </c>
      <c r="Q66" s="25"/>
      <c r="R66" s="25"/>
      <c r="S66" s="19"/>
      <c r="T66" s="25"/>
      <c r="U66" s="17"/>
    </row>
    <row r="67" ht="17" customHeight="true" spans="1:21">
      <c r="A67" s="16">
        <f>SUBTOTAL(103,$B$6:B67)</f>
        <v>16</v>
      </c>
      <c r="B67" s="17"/>
      <c r="C67" s="17"/>
      <c r="D67" s="18"/>
      <c r="E67" s="18"/>
      <c r="F67" s="18"/>
      <c r="G67" s="18"/>
      <c r="H67" s="18"/>
      <c r="I67" s="18"/>
      <c r="J67" s="18"/>
      <c r="K67" s="18"/>
      <c r="L67" s="18"/>
      <c r="M67" s="16"/>
      <c r="N67" s="16"/>
      <c r="O67" s="19" t="s">
        <v>32</v>
      </c>
      <c r="P67" s="26">
        <v>803.28</v>
      </c>
      <c r="Q67" s="25"/>
      <c r="R67" s="25"/>
      <c r="S67" s="19"/>
      <c r="T67" s="25"/>
      <c r="U67" s="17"/>
    </row>
    <row r="68" ht="22" customHeight="true" spans="1:21">
      <c r="A68" s="16">
        <f>SUBTOTAL(103,$B$6:B68)</f>
        <v>17</v>
      </c>
      <c r="B68" s="17" t="s">
        <v>212</v>
      </c>
      <c r="C68" s="17" t="s">
        <v>213</v>
      </c>
      <c r="D68" s="18" t="s">
        <v>28</v>
      </c>
      <c r="E68" s="18" t="s">
        <v>29</v>
      </c>
      <c r="F68" s="18" t="s">
        <v>214</v>
      </c>
      <c r="G68" s="18" t="s">
        <v>215</v>
      </c>
      <c r="H68" s="26">
        <v>690</v>
      </c>
      <c r="I68" s="26">
        <v>567.1</v>
      </c>
      <c r="J68" s="26">
        <v>472.59</v>
      </c>
      <c r="K68" s="26"/>
      <c r="L68" s="26">
        <v>567.1</v>
      </c>
      <c r="M68" s="18" t="s">
        <v>32</v>
      </c>
      <c r="N68" s="26">
        <v>690</v>
      </c>
      <c r="O68" s="18" t="s">
        <v>82</v>
      </c>
      <c r="P68" s="26">
        <v>500</v>
      </c>
      <c r="Q68" s="26">
        <v>500</v>
      </c>
      <c r="R68" s="26">
        <v>0</v>
      </c>
      <c r="S68" s="18"/>
      <c r="T68" s="26"/>
      <c r="U68" s="51"/>
    </row>
    <row r="69" ht="20" customHeight="true" spans="1:21">
      <c r="A69" s="16">
        <f>SUBTOTAL(103,$B$6:B69)</f>
        <v>17</v>
      </c>
      <c r="B69" s="17"/>
      <c r="C69" s="17"/>
      <c r="D69" s="18"/>
      <c r="E69" s="18"/>
      <c r="F69" s="18"/>
      <c r="G69" s="18"/>
      <c r="H69" s="26"/>
      <c r="I69" s="26"/>
      <c r="J69" s="26"/>
      <c r="K69" s="26"/>
      <c r="L69" s="26"/>
      <c r="M69" s="18"/>
      <c r="N69" s="26"/>
      <c r="O69" s="18" t="s">
        <v>32</v>
      </c>
      <c r="P69" s="26">
        <v>67.1</v>
      </c>
      <c r="Q69" s="26">
        <v>67.1</v>
      </c>
      <c r="R69" s="26"/>
      <c r="S69" s="18"/>
      <c r="T69" s="26"/>
      <c r="U69" s="51"/>
    </row>
    <row r="70" ht="39" customHeight="true" spans="1:21">
      <c r="A70" s="16">
        <f>SUBTOTAL(103,$B$6:B70)</f>
        <v>18</v>
      </c>
      <c r="B70" s="20" t="s">
        <v>226</v>
      </c>
      <c r="C70" s="17" t="s">
        <v>227</v>
      </c>
      <c r="D70" s="19" t="s">
        <v>28</v>
      </c>
      <c r="E70" s="19" t="s">
        <v>28</v>
      </c>
      <c r="F70" s="18" t="s">
        <v>228</v>
      </c>
      <c r="G70" s="19" t="s">
        <v>229</v>
      </c>
      <c r="H70" s="25">
        <v>1359</v>
      </c>
      <c r="I70" s="25">
        <v>0</v>
      </c>
      <c r="J70" s="25">
        <v>45.98</v>
      </c>
      <c r="K70" s="25"/>
      <c r="L70" s="25"/>
      <c r="M70" s="19" t="s">
        <v>82</v>
      </c>
      <c r="N70" s="25">
        <v>1359</v>
      </c>
      <c r="O70" s="19"/>
      <c r="P70" s="25"/>
      <c r="Q70" s="25"/>
      <c r="R70" s="25">
        <v>45.98</v>
      </c>
      <c r="S70" s="19" t="s">
        <v>33</v>
      </c>
      <c r="T70" s="25">
        <v>45.98</v>
      </c>
      <c r="U70" s="32" t="s">
        <v>34</v>
      </c>
    </row>
    <row r="71" ht="25" customHeight="true" spans="1:21">
      <c r="A71" s="16">
        <f>SUBTOTAL(103,$B$6:B71)</f>
        <v>18</v>
      </c>
      <c r="B71" s="20"/>
      <c r="C71" s="17" t="s">
        <v>230</v>
      </c>
      <c r="D71" s="18" t="s">
        <v>28</v>
      </c>
      <c r="E71" s="18" t="s">
        <v>29</v>
      </c>
      <c r="F71" s="18" t="s">
        <v>231</v>
      </c>
      <c r="G71" s="18" t="s">
        <v>232</v>
      </c>
      <c r="H71" s="26">
        <v>8982</v>
      </c>
      <c r="I71" s="26">
        <v>5732.88</v>
      </c>
      <c r="J71" s="26">
        <v>5911.83</v>
      </c>
      <c r="K71" s="26">
        <v>5911.83</v>
      </c>
      <c r="L71" s="26"/>
      <c r="M71" s="18" t="s">
        <v>32</v>
      </c>
      <c r="N71" s="25">
        <v>1000</v>
      </c>
      <c r="O71" s="19" t="s">
        <v>32</v>
      </c>
      <c r="P71" s="25">
        <v>763.21</v>
      </c>
      <c r="Q71" s="25">
        <v>5605.51</v>
      </c>
      <c r="R71" s="25">
        <f>K71-Q71</f>
        <v>306.32</v>
      </c>
      <c r="S71" s="19" t="s">
        <v>233</v>
      </c>
      <c r="T71" s="25">
        <f>K71-I71</f>
        <v>178.95</v>
      </c>
      <c r="U71" s="17" t="s">
        <v>234</v>
      </c>
    </row>
    <row r="72" ht="25" customHeight="true" spans="1:21">
      <c r="A72" s="16">
        <f>SUBTOTAL(103,$B$6:B72)</f>
        <v>18</v>
      </c>
      <c r="B72" s="20"/>
      <c r="C72" s="17"/>
      <c r="D72" s="18"/>
      <c r="E72" s="18"/>
      <c r="F72" s="18"/>
      <c r="G72" s="18"/>
      <c r="H72" s="26"/>
      <c r="I72" s="26"/>
      <c r="J72" s="26"/>
      <c r="K72" s="26"/>
      <c r="L72" s="26"/>
      <c r="M72" s="18" t="s">
        <v>82</v>
      </c>
      <c r="N72" s="25">
        <v>7982</v>
      </c>
      <c r="O72" s="19" t="s">
        <v>82</v>
      </c>
      <c r="P72" s="25">
        <v>5228.53</v>
      </c>
      <c r="Q72" s="25"/>
      <c r="R72" s="25"/>
      <c r="S72" s="19"/>
      <c r="T72" s="25"/>
      <c r="U72" s="17"/>
    </row>
    <row r="73" ht="16" customHeight="true" spans="1:21">
      <c r="A73" s="16">
        <f>SUBTOTAL(103,$B$6:B73)</f>
        <v>18</v>
      </c>
      <c r="B73" s="20"/>
      <c r="C73" s="17" t="s">
        <v>235</v>
      </c>
      <c r="D73" s="18" t="s">
        <v>28</v>
      </c>
      <c r="E73" s="18" t="s">
        <v>28</v>
      </c>
      <c r="F73" s="18" t="s">
        <v>236</v>
      </c>
      <c r="G73" s="18" t="s">
        <v>149</v>
      </c>
      <c r="H73" s="26">
        <v>4687</v>
      </c>
      <c r="I73" s="26">
        <v>3820</v>
      </c>
      <c r="J73" s="26">
        <v>4209.1</v>
      </c>
      <c r="K73" s="26"/>
      <c r="L73" s="26"/>
      <c r="M73" s="18" t="s">
        <v>237</v>
      </c>
      <c r="N73" s="26">
        <v>4687</v>
      </c>
      <c r="O73" s="19" t="s">
        <v>66</v>
      </c>
      <c r="P73" s="25">
        <v>2400</v>
      </c>
      <c r="Q73" s="25">
        <v>1829.76</v>
      </c>
      <c r="R73" s="25">
        <f t="shared" ref="R73:R77" si="5">J73-Q73</f>
        <v>2379.34</v>
      </c>
      <c r="S73" s="19" t="s">
        <v>72</v>
      </c>
      <c r="T73" s="25">
        <f t="shared" ref="T73:T77" si="6">J73-I73</f>
        <v>389.1</v>
      </c>
      <c r="U73" s="32"/>
    </row>
    <row r="74" spans="1:21">
      <c r="A74" s="16">
        <f>SUBTOTAL(103,$B$6:B74)</f>
        <v>18</v>
      </c>
      <c r="B74" s="20"/>
      <c r="C74" s="17"/>
      <c r="D74" s="18"/>
      <c r="E74" s="18"/>
      <c r="F74" s="18"/>
      <c r="G74" s="18"/>
      <c r="H74" s="26"/>
      <c r="I74" s="26"/>
      <c r="J74" s="26"/>
      <c r="K74" s="26"/>
      <c r="L74" s="26"/>
      <c r="M74" s="18"/>
      <c r="N74" s="26"/>
      <c r="O74" s="19" t="s">
        <v>82</v>
      </c>
      <c r="P74" s="25">
        <v>1420</v>
      </c>
      <c r="Q74" s="25"/>
      <c r="R74" s="25"/>
      <c r="S74" s="19"/>
      <c r="T74" s="25"/>
      <c r="U74" s="32"/>
    </row>
    <row r="75" ht="24" spans="1:21">
      <c r="A75" s="16">
        <f>SUBTOTAL(103,$B$6:B75)</f>
        <v>18</v>
      </c>
      <c r="B75" s="20"/>
      <c r="C75" s="17" t="s">
        <v>238</v>
      </c>
      <c r="D75" s="19" t="s">
        <v>28</v>
      </c>
      <c r="E75" s="19" t="s">
        <v>29</v>
      </c>
      <c r="F75" s="18" t="s">
        <v>239</v>
      </c>
      <c r="G75" s="19" t="s">
        <v>240</v>
      </c>
      <c r="H75" s="25">
        <v>2224</v>
      </c>
      <c r="I75" s="25">
        <v>1775</v>
      </c>
      <c r="J75" s="25">
        <v>1879.56</v>
      </c>
      <c r="K75" s="25"/>
      <c r="L75" s="25"/>
      <c r="M75" s="18" t="s">
        <v>241</v>
      </c>
      <c r="N75" s="25">
        <v>2224</v>
      </c>
      <c r="O75" s="19" t="s">
        <v>82</v>
      </c>
      <c r="P75" s="25">
        <v>1775</v>
      </c>
      <c r="Q75" s="25">
        <v>1511.91</v>
      </c>
      <c r="R75" s="25">
        <f t="shared" si="5"/>
        <v>367.65</v>
      </c>
      <c r="S75" s="19" t="s">
        <v>67</v>
      </c>
      <c r="T75" s="25">
        <f t="shared" si="6"/>
        <v>104.56</v>
      </c>
      <c r="U75" s="32"/>
    </row>
    <row r="76" s="4" customFormat="true" ht="45" customHeight="true" spans="1:21">
      <c r="A76" s="16">
        <f>SUBTOTAL(103,$B$6:B76)</f>
        <v>19</v>
      </c>
      <c r="B76" s="20" t="s">
        <v>242</v>
      </c>
      <c r="C76" s="17" t="s">
        <v>243</v>
      </c>
      <c r="D76" s="18" t="s">
        <v>29</v>
      </c>
      <c r="E76" s="18" t="s">
        <v>29</v>
      </c>
      <c r="F76" s="18" t="s">
        <v>244</v>
      </c>
      <c r="G76" s="18" t="s">
        <v>245</v>
      </c>
      <c r="H76" s="26">
        <v>273.31</v>
      </c>
      <c r="I76" s="26">
        <v>252.84</v>
      </c>
      <c r="J76" s="26">
        <v>225.58</v>
      </c>
      <c r="K76" s="26">
        <v>228.86</v>
      </c>
      <c r="L76" s="26">
        <v>252.84</v>
      </c>
      <c r="M76" s="18" t="s">
        <v>32</v>
      </c>
      <c r="N76" s="26">
        <v>273.31</v>
      </c>
      <c r="O76" s="18" t="s">
        <v>32</v>
      </c>
      <c r="P76" s="26">
        <v>252.84</v>
      </c>
      <c r="Q76" s="26">
        <v>244.81</v>
      </c>
      <c r="R76" s="26">
        <f>6.87+1.16</f>
        <v>8.03</v>
      </c>
      <c r="S76" s="18" t="s">
        <v>246</v>
      </c>
      <c r="T76" s="26"/>
      <c r="U76" s="17" t="s">
        <v>247</v>
      </c>
    </row>
    <row r="77" ht="20" customHeight="true" spans="1:21">
      <c r="A77" s="16">
        <f>SUBTOTAL(103,$B$6:B77)</f>
        <v>19</v>
      </c>
      <c r="B77" s="20"/>
      <c r="C77" s="17" t="s">
        <v>248</v>
      </c>
      <c r="D77" s="18" t="s">
        <v>29</v>
      </c>
      <c r="E77" s="18" t="s">
        <v>28</v>
      </c>
      <c r="F77" s="18" t="s">
        <v>249</v>
      </c>
      <c r="G77" s="18" t="s">
        <v>250</v>
      </c>
      <c r="H77" s="26">
        <v>2148.7</v>
      </c>
      <c r="I77" s="26">
        <v>1497.16</v>
      </c>
      <c r="J77" s="26">
        <v>1522.66</v>
      </c>
      <c r="K77" s="26"/>
      <c r="L77" s="26"/>
      <c r="M77" s="18" t="s">
        <v>32</v>
      </c>
      <c r="N77" s="26">
        <v>1778</v>
      </c>
      <c r="O77" s="18" t="s">
        <v>32</v>
      </c>
      <c r="P77" s="26">
        <v>1497.16</v>
      </c>
      <c r="Q77" s="26">
        <v>927.1</v>
      </c>
      <c r="R77" s="26">
        <f t="shared" si="5"/>
        <v>595.56</v>
      </c>
      <c r="S77" s="18" t="s">
        <v>72</v>
      </c>
      <c r="T77" s="26">
        <f t="shared" si="6"/>
        <v>25.5</v>
      </c>
      <c r="U77" s="17" t="s">
        <v>251</v>
      </c>
    </row>
    <row r="78" ht="23" customHeight="true" spans="1:21">
      <c r="A78" s="16">
        <f>SUBTOTAL(103,$B$6:B78)</f>
        <v>19</v>
      </c>
      <c r="B78" s="20"/>
      <c r="C78" s="17"/>
      <c r="D78" s="18"/>
      <c r="E78" s="18"/>
      <c r="F78" s="18"/>
      <c r="G78" s="18"/>
      <c r="H78" s="26"/>
      <c r="I78" s="26"/>
      <c r="J78" s="26"/>
      <c r="K78" s="26"/>
      <c r="L78" s="26"/>
      <c r="M78" s="18" t="s">
        <v>78</v>
      </c>
      <c r="N78" s="26">
        <v>370.7</v>
      </c>
      <c r="O78" s="18"/>
      <c r="P78" s="26"/>
      <c r="Q78" s="26"/>
      <c r="R78" s="26"/>
      <c r="S78" s="18"/>
      <c r="T78" s="26"/>
      <c r="U78" s="17"/>
    </row>
    <row r="79" s="4" customFormat="true" ht="45" customHeight="true" spans="1:21">
      <c r="A79" s="16">
        <f>SUBTOTAL(103,$B$6:B79)</f>
        <v>19</v>
      </c>
      <c r="B79" s="20"/>
      <c r="C79" s="17" t="s">
        <v>252</v>
      </c>
      <c r="D79" s="18" t="s">
        <v>28</v>
      </c>
      <c r="E79" s="18" t="s">
        <v>29</v>
      </c>
      <c r="F79" s="18" t="s">
        <v>253</v>
      </c>
      <c r="G79" s="18" t="s">
        <v>254</v>
      </c>
      <c r="H79" s="26">
        <v>384</v>
      </c>
      <c r="I79" s="26">
        <v>329.43</v>
      </c>
      <c r="J79" s="26">
        <v>331.82</v>
      </c>
      <c r="K79" s="26">
        <v>327.61</v>
      </c>
      <c r="L79" s="26">
        <v>329.43</v>
      </c>
      <c r="M79" s="18" t="s">
        <v>32</v>
      </c>
      <c r="N79" s="26">
        <v>384</v>
      </c>
      <c r="O79" s="18" t="s">
        <v>32</v>
      </c>
      <c r="P79" s="26">
        <v>329.43</v>
      </c>
      <c r="Q79" s="26">
        <v>329.43</v>
      </c>
      <c r="R79" s="26">
        <v>0</v>
      </c>
      <c r="S79" s="18"/>
      <c r="T79" s="26"/>
      <c r="U79" s="17"/>
    </row>
    <row r="80" s="4" customFormat="true" ht="39" customHeight="true" spans="1:21">
      <c r="A80" s="16">
        <f>SUBTOTAL(103,$B$6:B80)</f>
        <v>19</v>
      </c>
      <c r="B80" s="20"/>
      <c r="C80" s="17" t="s">
        <v>255</v>
      </c>
      <c r="D80" s="18" t="s">
        <v>28</v>
      </c>
      <c r="E80" s="18" t="s">
        <v>29</v>
      </c>
      <c r="F80" s="18" t="s">
        <v>256</v>
      </c>
      <c r="G80" s="18" t="s">
        <v>257</v>
      </c>
      <c r="H80" s="26">
        <v>755</v>
      </c>
      <c r="I80" s="26">
        <v>672.51</v>
      </c>
      <c r="J80" s="26">
        <v>633.03</v>
      </c>
      <c r="K80" s="26">
        <v>668.91</v>
      </c>
      <c r="L80" s="26">
        <v>672.51</v>
      </c>
      <c r="M80" s="18" t="s">
        <v>32</v>
      </c>
      <c r="N80" s="26">
        <v>755</v>
      </c>
      <c r="O80" s="18" t="s">
        <v>32</v>
      </c>
      <c r="P80" s="26">
        <v>755</v>
      </c>
      <c r="Q80" s="26">
        <v>672.51</v>
      </c>
      <c r="R80" s="26">
        <v>0</v>
      </c>
      <c r="S80" s="18"/>
      <c r="T80" s="26"/>
      <c r="U80" s="17"/>
    </row>
    <row r="81" s="4" customFormat="true" ht="50" customHeight="true" spans="1:21">
      <c r="A81" s="16">
        <f>SUBTOTAL(103,$B$6:B81)</f>
        <v>19</v>
      </c>
      <c r="B81" s="20"/>
      <c r="C81" s="17" t="s">
        <v>258</v>
      </c>
      <c r="D81" s="18" t="s">
        <v>28</v>
      </c>
      <c r="E81" s="18" t="s">
        <v>29</v>
      </c>
      <c r="F81" s="18" t="s">
        <v>259</v>
      </c>
      <c r="G81" s="18" t="s">
        <v>260</v>
      </c>
      <c r="H81" s="18">
        <v>3815</v>
      </c>
      <c r="I81" s="18">
        <v>3264.3</v>
      </c>
      <c r="J81" s="18">
        <v>3212.14</v>
      </c>
      <c r="K81" s="18">
        <v>3249.978</v>
      </c>
      <c r="L81" s="18">
        <v>3264.3</v>
      </c>
      <c r="M81" s="18" t="s">
        <v>82</v>
      </c>
      <c r="N81" s="26">
        <f>2660.77+451</f>
        <v>3111.77</v>
      </c>
      <c r="O81" s="18" t="s">
        <v>32</v>
      </c>
      <c r="P81" s="18">
        <v>3264.3</v>
      </c>
      <c r="Q81" s="18">
        <v>3264.3</v>
      </c>
      <c r="R81" s="26">
        <v>0</v>
      </c>
      <c r="S81" s="18"/>
      <c r="T81" s="18"/>
      <c r="U81" s="17"/>
    </row>
    <row r="82" s="4" customFormat="true" ht="23" customHeight="true" spans="1:21">
      <c r="A82" s="16">
        <f>SUBTOTAL(103,$B$6:B82)</f>
        <v>19</v>
      </c>
      <c r="B82" s="20"/>
      <c r="C82" s="17"/>
      <c r="D82" s="18"/>
      <c r="E82" s="18"/>
      <c r="F82" s="18"/>
      <c r="G82" s="18"/>
      <c r="H82" s="18"/>
      <c r="I82" s="18"/>
      <c r="J82" s="18"/>
      <c r="K82" s="18"/>
      <c r="L82" s="18"/>
      <c r="M82" s="18" t="s">
        <v>78</v>
      </c>
      <c r="N82" s="26">
        <f>H81-N81</f>
        <v>703.23</v>
      </c>
      <c r="O82" s="18"/>
      <c r="P82" s="18"/>
      <c r="Q82" s="18"/>
      <c r="R82" s="26"/>
      <c r="S82" s="18"/>
      <c r="T82" s="18"/>
      <c r="U82" s="17"/>
    </row>
    <row r="83" s="4" customFormat="true" ht="34" customHeight="true" spans="1:21">
      <c r="A83" s="16">
        <f>SUBTOTAL(103,$B$6:B83)</f>
        <v>19</v>
      </c>
      <c r="B83" s="20"/>
      <c r="C83" s="17" t="s">
        <v>261</v>
      </c>
      <c r="D83" s="18" t="s">
        <v>28</v>
      </c>
      <c r="E83" s="18" t="s">
        <v>29</v>
      </c>
      <c r="F83" s="18" t="s">
        <v>262</v>
      </c>
      <c r="G83" s="18" t="s">
        <v>263</v>
      </c>
      <c r="H83" s="26">
        <v>1271</v>
      </c>
      <c r="I83" s="26">
        <v>1029.06</v>
      </c>
      <c r="J83" s="26">
        <v>1033.79</v>
      </c>
      <c r="K83" s="26">
        <v>1023.06</v>
      </c>
      <c r="L83" s="26">
        <v>1029.06</v>
      </c>
      <c r="M83" s="18" t="s">
        <v>82</v>
      </c>
      <c r="N83" s="26">
        <v>1271</v>
      </c>
      <c r="O83" s="18" t="s">
        <v>32</v>
      </c>
      <c r="P83" s="26">
        <v>1029.06</v>
      </c>
      <c r="Q83" s="26">
        <v>1029.06</v>
      </c>
      <c r="R83" s="26">
        <v>0</v>
      </c>
      <c r="S83" s="18"/>
      <c r="T83" s="26"/>
      <c r="U83" s="17"/>
    </row>
    <row r="84" s="4" customFormat="true" ht="31" customHeight="true" spans="1:21">
      <c r="A84" s="16">
        <f>SUBTOTAL(103,$B$6:B84)</f>
        <v>19</v>
      </c>
      <c r="B84" s="20"/>
      <c r="C84" s="17" t="s">
        <v>264</v>
      </c>
      <c r="D84" s="18" t="s">
        <v>28</v>
      </c>
      <c r="E84" s="18" t="s">
        <v>29</v>
      </c>
      <c r="F84" s="18" t="s">
        <v>265</v>
      </c>
      <c r="G84" s="18" t="s">
        <v>266</v>
      </c>
      <c r="H84" s="18">
        <v>2975</v>
      </c>
      <c r="I84" s="18">
        <v>1880.55</v>
      </c>
      <c r="J84" s="18">
        <v>2059.5</v>
      </c>
      <c r="K84" s="18">
        <v>1871.75</v>
      </c>
      <c r="L84" s="18">
        <v>1880.55</v>
      </c>
      <c r="M84" s="18" t="s">
        <v>32</v>
      </c>
      <c r="N84" s="26">
        <v>2000</v>
      </c>
      <c r="O84" s="18" t="s">
        <v>32</v>
      </c>
      <c r="P84" s="18">
        <v>1880.55</v>
      </c>
      <c r="Q84" s="18">
        <v>1880.55</v>
      </c>
      <c r="R84" s="26">
        <v>0</v>
      </c>
      <c r="S84" s="18"/>
      <c r="T84" s="18"/>
      <c r="U84" s="17"/>
    </row>
    <row r="85" s="4" customFormat="true" ht="23" customHeight="true" spans="1:21">
      <c r="A85" s="16">
        <f>SUBTOTAL(103,$B$6:B85)</f>
        <v>19</v>
      </c>
      <c r="B85" s="20"/>
      <c r="C85" s="17"/>
      <c r="D85" s="18"/>
      <c r="E85" s="18"/>
      <c r="F85" s="18"/>
      <c r="G85" s="18"/>
      <c r="H85" s="18"/>
      <c r="I85" s="18"/>
      <c r="J85" s="18"/>
      <c r="K85" s="18"/>
      <c r="L85" s="18"/>
      <c r="M85" s="18" t="s">
        <v>78</v>
      </c>
      <c r="N85" s="26">
        <v>975</v>
      </c>
      <c r="O85" s="18"/>
      <c r="P85" s="18"/>
      <c r="Q85" s="18"/>
      <c r="R85" s="26"/>
      <c r="S85" s="18"/>
      <c r="T85" s="18"/>
      <c r="U85" s="17"/>
    </row>
    <row r="86" s="4" customFormat="true" ht="41" customHeight="true" spans="1:21">
      <c r="A86" s="16">
        <f>SUBTOTAL(103,$B$6:B86)</f>
        <v>19</v>
      </c>
      <c r="B86" s="20"/>
      <c r="C86" s="17" t="s">
        <v>267</v>
      </c>
      <c r="D86" s="18" t="s">
        <v>28</v>
      </c>
      <c r="E86" s="18" t="s">
        <v>29</v>
      </c>
      <c r="F86" s="18" t="s">
        <v>268</v>
      </c>
      <c r="G86" s="18" t="s">
        <v>269</v>
      </c>
      <c r="H86" s="18">
        <v>758</v>
      </c>
      <c r="I86" s="18">
        <v>498.37</v>
      </c>
      <c r="J86" s="18">
        <v>518.34</v>
      </c>
      <c r="K86" s="18">
        <v>495.7</v>
      </c>
      <c r="L86" s="18">
        <v>498.37</v>
      </c>
      <c r="M86" s="18" t="s">
        <v>78</v>
      </c>
      <c r="N86" s="26">
        <v>758</v>
      </c>
      <c r="O86" s="18" t="s">
        <v>32</v>
      </c>
      <c r="P86" s="26">
        <v>498.373967</v>
      </c>
      <c r="Q86" s="26">
        <v>498.373967</v>
      </c>
      <c r="R86" s="26">
        <v>0</v>
      </c>
      <c r="S86" s="18"/>
      <c r="T86" s="18"/>
      <c r="U86" s="17"/>
    </row>
    <row r="87" ht="22" customHeight="true" spans="1:21">
      <c r="A87" s="16">
        <f>SUBTOTAL(103,$B$6:B87)</f>
        <v>20</v>
      </c>
      <c r="B87" s="17" t="s">
        <v>270</v>
      </c>
      <c r="C87" s="17" t="s">
        <v>271</v>
      </c>
      <c r="D87" s="18" t="s">
        <v>29</v>
      </c>
      <c r="E87" s="18" t="s">
        <v>28</v>
      </c>
      <c r="F87" s="18" t="s">
        <v>272</v>
      </c>
      <c r="G87" s="18" t="s">
        <v>273</v>
      </c>
      <c r="H87" s="26">
        <v>851</v>
      </c>
      <c r="I87" s="26">
        <v>851</v>
      </c>
      <c r="J87" s="26">
        <v>769</v>
      </c>
      <c r="K87" s="26"/>
      <c r="L87" s="26"/>
      <c r="M87" s="18" t="s">
        <v>82</v>
      </c>
      <c r="N87" s="26">
        <v>700</v>
      </c>
      <c r="O87" s="18" t="s">
        <v>82</v>
      </c>
      <c r="P87" s="26">
        <v>700</v>
      </c>
      <c r="Q87" s="26">
        <v>530.8</v>
      </c>
      <c r="R87" s="26">
        <v>238.2</v>
      </c>
      <c r="S87" s="18" t="s">
        <v>72</v>
      </c>
      <c r="T87" s="26"/>
      <c r="U87" s="51"/>
    </row>
    <row r="88" ht="26" customHeight="true" spans="1:21">
      <c r="A88" s="16">
        <f>SUBTOTAL(103,$B$6:B88)</f>
        <v>20</v>
      </c>
      <c r="B88" s="17"/>
      <c r="C88" s="17"/>
      <c r="D88" s="18"/>
      <c r="E88" s="18"/>
      <c r="F88" s="18"/>
      <c r="G88" s="18"/>
      <c r="H88" s="26"/>
      <c r="I88" s="26"/>
      <c r="J88" s="26"/>
      <c r="K88" s="26"/>
      <c r="L88" s="26"/>
      <c r="M88" s="18" t="s">
        <v>32</v>
      </c>
      <c r="N88" s="26">
        <v>151</v>
      </c>
      <c r="O88" s="18" t="s">
        <v>32</v>
      </c>
      <c r="P88" s="26">
        <v>151</v>
      </c>
      <c r="Q88" s="26"/>
      <c r="R88" s="26"/>
      <c r="S88" s="18"/>
      <c r="T88" s="26"/>
      <c r="U88" s="51"/>
    </row>
    <row r="89" s="4" customFormat="true" ht="54" customHeight="true" spans="1:21">
      <c r="A89" s="16">
        <f>SUBTOTAL(103,$B$6:B89)</f>
        <v>20</v>
      </c>
      <c r="B89" s="17"/>
      <c r="C89" s="17" t="s">
        <v>274</v>
      </c>
      <c r="D89" s="18" t="s">
        <v>28</v>
      </c>
      <c r="E89" s="18" t="s">
        <v>29</v>
      </c>
      <c r="F89" s="18" t="s">
        <v>275</v>
      </c>
      <c r="G89" s="18" t="s">
        <v>276</v>
      </c>
      <c r="H89" s="26">
        <v>304</v>
      </c>
      <c r="I89" s="26">
        <v>128</v>
      </c>
      <c r="J89" s="26">
        <v>273.49</v>
      </c>
      <c r="K89" s="26">
        <v>273.41</v>
      </c>
      <c r="L89" s="26">
        <v>273.41</v>
      </c>
      <c r="M89" s="18" t="s">
        <v>82</v>
      </c>
      <c r="N89" s="26">
        <v>304</v>
      </c>
      <c r="O89" s="18" t="s">
        <v>32</v>
      </c>
      <c r="P89" s="26">
        <v>128</v>
      </c>
      <c r="Q89" s="26">
        <v>128</v>
      </c>
      <c r="R89" s="26">
        <v>145.41</v>
      </c>
      <c r="S89" s="18" t="s">
        <v>78</v>
      </c>
      <c r="T89" s="26"/>
      <c r="U89" s="17" t="s">
        <v>277</v>
      </c>
    </row>
    <row r="90" s="4" customFormat="true" ht="46" customHeight="true" spans="1:21">
      <c r="A90" s="16">
        <f>SUBTOTAL(103,$B$6:B90)</f>
        <v>20</v>
      </c>
      <c r="B90" s="17"/>
      <c r="C90" s="17" t="s">
        <v>278</v>
      </c>
      <c r="D90" s="18" t="s">
        <v>28</v>
      </c>
      <c r="E90" s="18" t="s">
        <v>28</v>
      </c>
      <c r="F90" s="18" t="s">
        <v>279</v>
      </c>
      <c r="G90" s="18" t="s">
        <v>280</v>
      </c>
      <c r="H90" s="26">
        <v>1137.7</v>
      </c>
      <c r="I90" s="26">
        <v>1100</v>
      </c>
      <c r="J90" s="26">
        <v>920.24</v>
      </c>
      <c r="K90" s="26"/>
      <c r="L90" s="26"/>
      <c r="M90" s="18" t="s">
        <v>82</v>
      </c>
      <c r="N90" s="26">
        <f>300+800</f>
        <v>1100</v>
      </c>
      <c r="O90" s="18" t="s">
        <v>82</v>
      </c>
      <c r="P90" s="26">
        <f>300+800</f>
        <v>1100</v>
      </c>
      <c r="Q90" s="26">
        <v>531.37</v>
      </c>
      <c r="R90" s="26">
        <v>388.87</v>
      </c>
      <c r="S90" s="18" t="s">
        <v>72</v>
      </c>
      <c r="T90" s="26"/>
      <c r="U90" s="17" t="s">
        <v>281</v>
      </c>
    </row>
    <row r="91" s="4" customFormat="true" ht="44" customHeight="true" spans="1:21">
      <c r="A91" s="16">
        <f>SUBTOTAL(103,$B$6:B91)</f>
        <v>20</v>
      </c>
      <c r="B91" s="17"/>
      <c r="C91" s="17" t="s">
        <v>282</v>
      </c>
      <c r="D91" s="18" t="s">
        <v>28</v>
      </c>
      <c r="E91" s="18" t="s">
        <v>28</v>
      </c>
      <c r="F91" s="18" t="s">
        <v>283</v>
      </c>
      <c r="G91" s="18" t="s">
        <v>284</v>
      </c>
      <c r="H91" s="26">
        <v>320</v>
      </c>
      <c r="I91" s="26">
        <v>302</v>
      </c>
      <c r="J91" s="26">
        <v>273.52</v>
      </c>
      <c r="K91" s="26"/>
      <c r="L91" s="26"/>
      <c r="M91" s="18" t="s">
        <v>82</v>
      </c>
      <c r="N91" s="26">
        <v>320</v>
      </c>
      <c r="O91" s="18" t="s">
        <v>82</v>
      </c>
      <c r="P91" s="26">
        <v>302</v>
      </c>
      <c r="Q91" s="26"/>
      <c r="R91" s="26">
        <v>273.52</v>
      </c>
      <c r="S91" s="18" t="s">
        <v>72</v>
      </c>
      <c r="T91" s="26"/>
      <c r="U91" s="17" t="s">
        <v>285</v>
      </c>
    </row>
    <row r="92" s="4" customFormat="true" ht="36" spans="1:21">
      <c r="A92" s="16">
        <f>SUBTOTAL(103,$B$6:B92)</f>
        <v>21</v>
      </c>
      <c r="B92" s="17" t="s">
        <v>286</v>
      </c>
      <c r="C92" s="17" t="s">
        <v>287</v>
      </c>
      <c r="D92" s="18" t="s">
        <v>29</v>
      </c>
      <c r="E92" s="18" t="s">
        <v>28</v>
      </c>
      <c r="F92" s="18" t="s">
        <v>288</v>
      </c>
      <c r="G92" s="18" t="s">
        <v>289</v>
      </c>
      <c r="H92" s="26">
        <v>144</v>
      </c>
      <c r="I92" s="26">
        <v>130</v>
      </c>
      <c r="J92" s="26">
        <v>127.76</v>
      </c>
      <c r="K92" s="26"/>
      <c r="L92" s="26"/>
      <c r="M92" s="18" t="s">
        <v>32</v>
      </c>
      <c r="N92" s="26">
        <v>144</v>
      </c>
      <c r="O92" s="18" t="s">
        <v>32</v>
      </c>
      <c r="P92" s="26">
        <v>130</v>
      </c>
      <c r="Q92" s="26">
        <v>50.63</v>
      </c>
      <c r="R92" s="26">
        <v>77.13</v>
      </c>
      <c r="S92" s="18" t="s">
        <v>67</v>
      </c>
      <c r="T92" s="50"/>
      <c r="U92" s="51"/>
    </row>
    <row r="93" spans="1:21">
      <c r="A93" s="16">
        <f>SUBTOTAL(103,$B$6:B93)</f>
        <v>22</v>
      </c>
      <c r="B93" s="20" t="s">
        <v>290</v>
      </c>
      <c r="C93" s="17" t="s">
        <v>291</v>
      </c>
      <c r="D93" s="18" t="s">
        <v>28</v>
      </c>
      <c r="E93" s="18" t="s">
        <v>29</v>
      </c>
      <c r="F93" s="18" t="s">
        <v>292</v>
      </c>
      <c r="G93" s="18" t="s">
        <v>254</v>
      </c>
      <c r="H93" s="26">
        <v>887</v>
      </c>
      <c r="I93" s="26">
        <v>602.26</v>
      </c>
      <c r="J93" s="26">
        <v>663.06</v>
      </c>
      <c r="K93" s="26">
        <v>607.76</v>
      </c>
      <c r="L93" s="26">
        <v>635.57</v>
      </c>
      <c r="M93" s="18" t="s">
        <v>32</v>
      </c>
      <c r="N93" s="26">
        <v>887</v>
      </c>
      <c r="O93" s="19" t="s">
        <v>82</v>
      </c>
      <c r="P93" s="25">
        <v>441.68</v>
      </c>
      <c r="Q93" s="26">
        <v>602.26</v>
      </c>
      <c r="R93" s="26">
        <f>L93-Q93</f>
        <v>33.3100000000001</v>
      </c>
      <c r="S93" s="18" t="s">
        <v>129</v>
      </c>
      <c r="T93" s="26">
        <f>L93-P93-P94</f>
        <v>33.31</v>
      </c>
      <c r="U93" s="17" t="s">
        <v>293</v>
      </c>
    </row>
    <row r="94" spans="1:21">
      <c r="A94" s="16">
        <f>SUBTOTAL(103,$B$6:B94)</f>
        <v>22</v>
      </c>
      <c r="B94" s="20"/>
      <c r="C94" s="17"/>
      <c r="D94" s="18"/>
      <c r="E94" s="18"/>
      <c r="F94" s="18"/>
      <c r="G94" s="18"/>
      <c r="H94" s="26"/>
      <c r="I94" s="26"/>
      <c r="J94" s="26"/>
      <c r="K94" s="26"/>
      <c r="L94" s="26"/>
      <c r="M94" s="18"/>
      <c r="N94" s="26"/>
      <c r="O94" s="19" t="s">
        <v>32</v>
      </c>
      <c r="P94" s="25">
        <v>160.58</v>
      </c>
      <c r="Q94" s="26"/>
      <c r="R94" s="26"/>
      <c r="S94" s="18"/>
      <c r="T94" s="26"/>
      <c r="U94" s="17"/>
    </row>
    <row r="95" spans="1:21">
      <c r="A95" s="16">
        <f>SUBTOTAL(103,$B$6:B95)</f>
        <v>22</v>
      </c>
      <c r="B95" s="20"/>
      <c r="C95" s="17" t="s">
        <v>294</v>
      </c>
      <c r="D95" s="18" t="s">
        <v>28</v>
      </c>
      <c r="E95" s="18" t="s">
        <v>29</v>
      </c>
      <c r="F95" s="18" t="s">
        <v>295</v>
      </c>
      <c r="G95" s="18" t="s">
        <v>296</v>
      </c>
      <c r="H95" s="26">
        <v>877</v>
      </c>
      <c r="I95" s="26">
        <v>460.67</v>
      </c>
      <c r="J95" s="26">
        <v>720.04</v>
      </c>
      <c r="K95" s="26">
        <v>456.1</v>
      </c>
      <c r="L95" s="26">
        <v>485.67</v>
      </c>
      <c r="M95" s="18" t="s">
        <v>32</v>
      </c>
      <c r="N95" s="26">
        <v>887</v>
      </c>
      <c r="O95" s="19" t="s">
        <v>82</v>
      </c>
      <c r="P95" s="25">
        <v>458.84</v>
      </c>
      <c r="Q95" s="25">
        <v>460.67</v>
      </c>
      <c r="R95" s="25">
        <v>22.8</v>
      </c>
      <c r="S95" s="18" t="s">
        <v>129</v>
      </c>
      <c r="T95" s="25">
        <v>25</v>
      </c>
      <c r="U95" s="17" t="s">
        <v>297</v>
      </c>
    </row>
    <row r="96" spans="1:21">
      <c r="A96" s="16">
        <f>SUBTOTAL(103,$B$6:B96)</f>
        <v>22</v>
      </c>
      <c r="B96" s="20"/>
      <c r="C96" s="17"/>
      <c r="D96" s="18"/>
      <c r="E96" s="18"/>
      <c r="F96" s="18"/>
      <c r="G96" s="18"/>
      <c r="H96" s="26"/>
      <c r="I96" s="26"/>
      <c r="J96" s="26"/>
      <c r="K96" s="26"/>
      <c r="L96" s="26"/>
      <c r="M96" s="18"/>
      <c r="N96" s="26"/>
      <c r="O96" s="19" t="s">
        <v>32</v>
      </c>
      <c r="P96" s="25">
        <v>1.83</v>
      </c>
      <c r="Q96" s="25"/>
      <c r="R96" s="25">
        <v>2.2</v>
      </c>
      <c r="S96" s="18" t="s">
        <v>33</v>
      </c>
      <c r="T96" s="25"/>
      <c r="U96" s="17"/>
    </row>
    <row r="97" spans="1:21">
      <c r="A97" s="16">
        <f>SUBTOTAL(103,$B$6:B97)</f>
        <v>22</v>
      </c>
      <c r="B97" s="20"/>
      <c r="C97" s="17" t="s">
        <v>298</v>
      </c>
      <c r="D97" s="18" t="s">
        <v>28</v>
      </c>
      <c r="E97" s="18" t="s">
        <v>29</v>
      </c>
      <c r="F97" s="18" t="s">
        <v>299</v>
      </c>
      <c r="G97" s="18" t="s">
        <v>296</v>
      </c>
      <c r="H97" s="26">
        <v>1088</v>
      </c>
      <c r="I97" s="26">
        <v>474.42</v>
      </c>
      <c r="J97" s="26">
        <v>927.76</v>
      </c>
      <c r="K97" s="26">
        <v>462.83</v>
      </c>
      <c r="L97" s="26">
        <v>499.78</v>
      </c>
      <c r="M97" s="18" t="s">
        <v>32</v>
      </c>
      <c r="N97" s="26">
        <v>1088</v>
      </c>
      <c r="O97" s="19" t="s">
        <v>82</v>
      </c>
      <c r="P97" s="25">
        <v>457</v>
      </c>
      <c r="Q97" s="25">
        <v>474.42</v>
      </c>
      <c r="R97" s="25">
        <v>23.14</v>
      </c>
      <c r="S97" s="18" t="s">
        <v>129</v>
      </c>
      <c r="T97" s="25">
        <f t="shared" ref="T97:T101" si="7">L97-I97</f>
        <v>25.36</v>
      </c>
      <c r="U97" s="17" t="s">
        <v>297</v>
      </c>
    </row>
    <row r="98" spans="1:21">
      <c r="A98" s="16">
        <f>SUBTOTAL(103,$B$6:B98)</f>
        <v>22</v>
      </c>
      <c r="B98" s="20"/>
      <c r="C98" s="17"/>
      <c r="D98" s="18"/>
      <c r="E98" s="18"/>
      <c r="F98" s="18"/>
      <c r="G98" s="18"/>
      <c r="H98" s="26"/>
      <c r="I98" s="26"/>
      <c r="J98" s="26"/>
      <c r="K98" s="26"/>
      <c r="L98" s="26"/>
      <c r="M98" s="18"/>
      <c r="N98" s="26"/>
      <c r="O98" s="19" t="s">
        <v>32</v>
      </c>
      <c r="P98" s="25">
        <v>17.42</v>
      </c>
      <c r="Q98" s="25"/>
      <c r="R98" s="25">
        <v>2.22</v>
      </c>
      <c r="S98" s="18" t="s">
        <v>33</v>
      </c>
      <c r="T98" s="25"/>
      <c r="U98" s="17"/>
    </row>
    <row r="99" spans="1:21">
      <c r="A99" s="16">
        <f>SUBTOTAL(103,$B$6:B99)</f>
        <v>22</v>
      </c>
      <c r="B99" s="20"/>
      <c r="C99" s="17" t="s">
        <v>300</v>
      </c>
      <c r="D99" s="18" t="s">
        <v>28</v>
      </c>
      <c r="E99" s="18" t="s">
        <v>29</v>
      </c>
      <c r="F99" s="18" t="s">
        <v>301</v>
      </c>
      <c r="G99" s="18" t="s">
        <v>296</v>
      </c>
      <c r="H99" s="26">
        <v>604</v>
      </c>
      <c r="I99" s="26">
        <v>476.23</v>
      </c>
      <c r="J99" s="26">
        <v>502.63</v>
      </c>
      <c r="K99" s="26">
        <v>481.98</v>
      </c>
      <c r="L99" s="26">
        <v>502.63</v>
      </c>
      <c r="M99" s="18" t="s">
        <v>32</v>
      </c>
      <c r="N99" s="26">
        <v>604</v>
      </c>
      <c r="O99" s="19" t="s">
        <v>82</v>
      </c>
      <c r="P99" s="25">
        <v>475.05</v>
      </c>
      <c r="Q99" s="25">
        <v>476.23</v>
      </c>
      <c r="R99" s="25">
        <v>24.09</v>
      </c>
      <c r="S99" s="18" t="s">
        <v>129</v>
      </c>
      <c r="T99" s="25">
        <f t="shared" si="7"/>
        <v>26.4</v>
      </c>
      <c r="U99" s="17" t="s">
        <v>297</v>
      </c>
    </row>
    <row r="100" spans="1:21">
      <c r="A100" s="16">
        <f>SUBTOTAL(103,$B$6:B100)</f>
        <v>22</v>
      </c>
      <c r="B100" s="20"/>
      <c r="C100" s="17"/>
      <c r="D100" s="18"/>
      <c r="E100" s="18"/>
      <c r="F100" s="18"/>
      <c r="G100" s="18"/>
      <c r="H100" s="26"/>
      <c r="I100" s="26"/>
      <c r="J100" s="26"/>
      <c r="K100" s="26"/>
      <c r="L100" s="26"/>
      <c r="M100" s="18"/>
      <c r="N100" s="26"/>
      <c r="O100" s="19" t="s">
        <v>32</v>
      </c>
      <c r="P100" s="25">
        <v>1.18</v>
      </c>
      <c r="Q100" s="25"/>
      <c r="R100" s="25">
        <v>2.31</v>
      </c>
      <c r="S100" s="18" t="s">
        <v>33</v>
      </c>
      <c r="T100" s="25"/>
      <c r="U100" s="17"/>
    </row>
    <row r="101" spans="1:21">
      <c r="A101" s="16">
        <f>SUBTOTAL(103,$B$6:B101)</f>
        <v>22</v>
      </c>
      <c r="B101" s="20"/>
      <c r="C101" s="17" t="s">
        <v>302</v>
      </c>
      <c r="D101" s="18" t="s">
        <v>28</v>
      </c>
      <c r="E101" s="18" t="s">
        <v>29</v>
      </c>
      <c r="F101" s="18" t="s">
        <v>303</v>
      </c>
      <c r="G101" s="18" t="s">
        <v>254</v>
      </c>
      <c r="H101" s="26">
        <v>699</v>
      </c>
      <c r="I101" s="26">
        <v>504.37</v>
      </c>
      <c r="J101" s="26">
        <v>565.03</v>
      </c>
      <c r="K101" s="26">
        <v>508.22</v>
      </c>
      <c r="L101" s="26">
        <v>532.22</v>
      </c>
      <c r="M101" s="18" t="s">
        <v>32</v>
      </c>
      <c r="N101" s="26">
        <v>699</v>
      </c>
      <c r="O101" s="19" t="s">
        <v>82</v>
      </c>
      <c r="P101" s="25">
        <v>462.21</v>
      </c>
      <c r="Q101" s="26">
        <v>504.37</v>
      </c>
      <c r="R101" s="25">
        <v>25.41</v>
      </c>
      <c r="S101" s="18" t="s">
        <v>129</v>
      </c>
      <c r="T101" s="26">
        <f t="shared" si="7"/>
        <v>27.85</v>
      </c>
      <c r="U101" s="17" t="s">
        <v>297</v>
      </c>
    </row>
    <row r="102" spans="1:21">
      <c r="A102" s="16">
        <f>SUBTOTAL(103,$B$6:B102)</f>
        <v>22</v>
      </c>
      <c r="B102" s="20"/>
      <c r="C102" s="17"/>
      <c r="D102" s="18"/>
      <c r="E102" s="18"/>
      <c r="F102" s="18"/>
      <c r="G102" s="18"/>
      <c r="H102" s="26"/>
      <c r="I102" s="26"/>
      <c r="J102" s="26"/>
      <c r="K102" s="26"/>
      <c r="L102" s="26"/>
      <c r="M102" s="18"/>
      <c r="N102" s="26"/>
      <c r="O102" s="19" t="s">
        <v>32</v>
      </c>
      <c r="P102" s="25">
        <v>42.16</v>
      </c>
      <c r="Q102" s="26"/>
      <c r="R102" s="25">
        <v>2.44</v>
      </c>
      <c r="S102" s="18" t="s">
        <v>33</v>
      </c>
      <c r="T102" s="26"/>
      <c r="U102" s="17"/>
    </row>
    <row r="103" spans="1:21">
      <c r="A103" s="16">
        <f>SUBTOTAL(103,$B$6:B103)</f>
        <v>22</v>
      </c>
      <c r="B103" s="20"/>
      <c r="C103" s="17" t="s">
        <v>304</v>
      </c>
      <c r="D103" s="18" t="s">
        <v>28</v>
      </c>
      <c r="E103" s="18" t="s">
        <v>29</v>
      </c>
      <c r="F103" s="18" t="s">
        <v>305</v>
      </c>
      <c r="G103" s="18" t="s">
        <v>254</v>
      </c>
      <c r="H103" s="26">
        <v>430</v>
      </c>
      <c r="I103" s="26">
        <v>265.6</v>
      </c>
      <c r="J103" s="26">
        <v>289.75</v>
      </c>
      <c r="K103" s="26">
        <v>267.77</v>
      </c>
      <c r="L103" s="26">
        <v>280.28</v>
      </c>
      <c r="M103" s="18" t="s">
        <v>32</v>
      </c>
      <c r="N103" s="26">
        <v>430</v>
      </c>
      <c r="O103" s="19" t="s">
        <v>82</v>
      </c>
      <c r="P103" s="25">
        <v>252.79</v>
      </c>
      <c r="Q103" s="25">
        <v>265.6</v>
      </c>
      <c r="R103" s="25">
        <v>13.39</v>
      </c>
      <c r="S103" s="18" t="s">
        <v>129</v>
      </c>
      <c r="T103" s="25">
        <f t="shared" ref="T103:T108" si="8">L103-I103</f>
        <v>14.6799999999999</v>
      </c>
      <c r="U103" s="17" t="s">
        <v>297</v>
      </c>
    </row>
    <row r="104" spans="1:21">
      <c r="A104" s="16">
        <f>SUBTOTAL(103,$B$6:B104)</f>
        <v>22</v>
      </c>
      <c r="B104" s="20"/>
      <c r="C104" s="17"/>
      <c r="D104" s="18"/>
      <c r="E104" s="18"/>
      <c r="F104" s="18"/>
      <c r="G104" s="18"/>
      <c r="H104" s="26"/>
      <c r="I104" s="26"/>
      <c r="J104" s="26"/>
      <c r="K104" s="26"/>
      <c r="L104" s="26"/>
      <c r="M104" s="18"/>
      <c r="N104" s="26"/>
      <c r="O104" s="19" t="s">
        <v>32</v>
      </c>
      <c r="P104" s="25">
        <v>12.81</v>
      </c>
      <c r="Q104" s="25"/>
      <c r="R104" s="25">
        <v>1.29</v>
      </c>
      <c r="S104" s="18" t="s">
        <v>33</v>
      </c>
      <c r="T104" s="25"/>
      <c r="U104" s="17"/>
    </row>
    <row r="105" s="4" customFormat="true" ht="24" spans="1:21">
      <c r="A105" s="16">
        <f>SUBTOTAL(103,$B$6:B105)</f>
        <v>22</v>
      </c>
      <c r="B105" s="20"/>
      <c r="C105" s="17" t="s">
        <v>306</v>
      </c>
      <c r="D105" s="18" t="s">
        <v>28</v>
      </c>
      <c r="E105" s="18" t="s">
        <v>29</v>
      </c>
      <c r="F105" s="18" t="s">
        <v>307</v>
      </c>
      <c r="G105" s="18" t="s">
        <v>308</v>
      </c>
      <c r="H105" s="26">
        <v>3390</v>
      </c>
      <c r="I105" s="26">
        <v>1985.99</v>
      </c>
      <c r="J105" s="26">
        <v>2353.72</v>
      </c>
      <c r="K105" s="26">
        <v>2168.16</v>
      </c>
      <c r="L105" s="26">
        <v>2272.17</v>
      </c>
      <c r="M105" s="18" t="s">
        <v>32</v>
      </c>
      <c r="N105" s="26">
        <v>3390</v>
      </c>
      <c r="O105" s="19" t="s">
        <v>32</v>
      </c>
      <c r="P105" s="25">
        <v>1985.99</v>
      </c>
      <c r="Q105" s="25">
        <f>1983.29+2.7</f>
        <v>1985.99</v>
      </c>
      <c r="R105" s="25">
        <v>286.18</v>
      </c>
      <c r="S105" s="18" t="s">
        <v>33</v>
      </c>
      <c r="T105" s="25">
        <f t="shared" si="8"/>
        <v>286.18</v>
      </c>
      <c r="U105" s="17" t="s">
        <v>309</v>
      </c>
    </row>
    <row r="106" s="4" customFormat="true" spans="1:21">
      <c r="A106" s="16">
        <f>SUBTOTAL(103,$B$6:B106)</f>
        <v>22</v>
      </c>
      <c r="B106" s="20"/>
      <c r="C106" s="17" t="s">
        <v>310</v>
      </c>
      <c r="D106" s="18" t="s">
        <v>28</v>
      </c>
      <c r="E106" s="18" t="s">
        <v>29</v>
      </c>
      <c r="F106" s="18" t="s">
        <v>311</v>
      </c>
      <c r="G106" s="18" t="s">
        <v>312</v>
      </c>
      <c r="H106" s="26">
        <v>2490</v>
      </c>
      <c r="I106" s="26">
        <v>1781.1</v>
      </c>
      <c r="J106" s="26">
        <v>2065.27</v>
      </c>
      <c r="K106" s="26">
        <v>1887.85</v>
      </c>
      <c r="L106" s="26">
        <f>1974.29+2.35</f>
        <v>1976.64</v>
      </c>
      <c r="M106" s="18" t="s">
        <v>66</v>
      </c>
      <c r="N106" s="25">
        <v>1871</v>
      </c>
      <c r="O106" s="19" t="s">
        <v>66</v>
      </c>
      <c r="P106" s="25">
        <v>1781.1</v>
      </c>
      <c r="Q106" s="25">
        <v>1781.1</v>
      </c>
      <c r="R106" s="25">
        <v>193.19</v>
      </c>
      <c r="S106" s="18" t="s">
        <v>33</v>
      </c>
      <c r="T106" s="25">
        <v>193.19</v>
      </c>
      <c r="U106" s="17" t="s">
        <v>309</v>
      </c>
    </row>
    <row r="107" s="4" customFormat="true" spans="1:21">
      <c r="A107" s="16">
        <f>SUBTOTAL(103,$B$6:B107)</f>
        <v>22</v>
      </c>
      <c r="B107" s="20"/>
      <c r="C107" s="17"/>
      <c r="D107" s="18"/>
      <c r="E107" s="18"/>
      <c r="F107" s="18"/>
      <c r="G107" s="18"/>
      <c r="H107" s="26"/>
      <c r="I107" s="26"/>
      <c r="J107" s="26"/>
      <c r="K107" s="26"/>
      <c r="L107" s="26"/>
      <c r="M107" s="18" t="s">
        <v>32</v>
      </c>
      <c r="N107" s="25">
        <v>619</v>
      </c>
      <c r="O107" s="19"/>
      <c r="P107" s="25"/>
      <c r="Q107" s="25"/>
      <c r="R107" s="25"/>
      <c r="S107" s="18"/>
      <c r="T107" s="25"/>
      <c r="U107" s="17"/>
    </row>
    <row r="108" ht="17" customHeight="true" spans="1:21">
      <c r="A108" s="16">
        <f>SUBTOTAL(103,$B$6:B108)</f>
        <v>22</v>
      </c>
      <c r="B108" s="20"/>
      <c r="C108" s="17" t="s">
        <v>313</v>
      </c>
      <c r="D108" s="19" t="s">
        <v>28</v>
      </c>
      <c r="E108" s="19" t="s">
        <v>29</v>
      </c>
      <c r="F108" s="18" t="s">
        <v>314</v>
      </c>
      <c r="G108" s="18" t="s">
        <v>315</v>
      </c>
      <c r="H108" s="25">
        <v>1548</v>
      </c>
      <c r="I108" s="25">
        <v>1091.12</v>
      </c>
      <c r="J108" s="25">
        <v>1152.12</v>
      </c>
      <c r="K108" s="25">
        <v>1156.63</v>
      </c>
      <c r="L108" s="25">
        <v>1209.27</v>
      </c>
      <c r="M108" s="19" t="s">
        <v>32</v>
      </c>
      <c r="N108" s="25">
        <v>1548</v>
      </c>
      <c r="O108" s="19" t="s">
        <v>32</v>
      </c>
      <c r="P108" s="25">
        <v>1091.12</v>
      </c>
      <c r="Q108" s="25">
        <f>1038.48+11.56+20.92+3+2.01+3.29+10.42</f>
        <v>1089.68</v>
      </c>
      <c r="R108" s="25">
        <v>118.15</v>
      </c>
      <c r="S108" s="18" t="s">
        <v>33</v>
      </c>
      <c r="T108" s="25">
        <f t="shared" si="8"/>
        <v>118.15</v>
      </c>
      <c r="U108" s="17" t="s">
        <v>316</v>
      </c>
    </row>
    <row r="109" ht="21" customHeight="true" spans="1:21">
      <c r="A109" s="16">
        <f>SUBTOTAL(103,$B$6:B109)</f>
        <v>22</v>
      </c>
      <c r="B109" s="20"/>
      <c r="C109" s="17"/>
      <c r="D109" s="19"/>
      <c r="E109" s="19"/>
      <c r="F109" s="18"/>
      <c r="G109" s="18"/>
      <c r="H109" s="25"/>
      <c r="I109" s="25"/>
      <c r="J109" s="25"/>
      <c r="K109" s="25"/>
      <c r="L109" s="25"/>
      <c r="M109" s="19"/>
      <c r="N109" s="25"/>
      <c r="O109" s="19" t="s">
        <v>82</v>
      </c>
      <c r="P109" s="25"/>
      <c r="Q109" s="25"/>
      <c r="R109" s="25">
        <v>1.44</v>
      </c>
      <c r="S109" s="18" t="s">
        <v>78</v>
      </c>
      <c r="T109" s="25"/>
      <c r="U109" s="17"/>
    </row>
    <row r="110" s="4" customFormat="true" ht="27" customHeight="true" spans="1:21">
      <c r="A110" s="16">
        <f>SUBTOTAL(103,$B$6:B110)</f>
        <v>22</v>
      </c>
      <c r="B110" s="20"/>
      <c r="C110" s="17" t="s">
        <v>317</v>
      </c>
      <c r="D110" s="18" t="s">
        <v>28</v>
      </c>
      <c r="E110" s="18" t="s">
        <v>29</v>
      </c>
      <c r="F110" s="18" t="s">
        <v>318</v>
      </c>
      <c r="G110" s="18" t="s">
        <v>319</v>
      </c>
      <c r="H110" s="25">
        <v>881</v>
      </c>
      <c r="I110" s="25">
        <v>512.43</v>
      </c>
      <c r="J110" s="25">
        <v>589.96</v>
      </c>
      <c r="K110" s="25">
        <v>524.63</v>
      </c>
      <c r="L110" s="25">
        <v>562.05</v>
      </c>
      <c r="M110" s="19" t="s">
        <v>32</v>
      </c>
      <c r="N110" s="25">
        <v>881</v>
      </c>
      <c r="O110" s="19" t="s">
        <v>32</v>
      </c>
      <c r="P110" s="25">
        <v>512.43</v>
      </c>
      <c r="Q110" s="25">
        <v>512.43</v>
      </c>
      <c r="R110" s="25">
        <f t="shared" ref="R110:R115" si="9">L110-Q110</f>
        <v>49.62</v>
      </c>
      <c r="S110" s="18" t="s">
        <v>33</v>
      </c>
      <c r="T110" s="25">
        <f>L110-I110</f>
        <v>49.62</v>
      </c>
      <c r="U110" s="17" t="s">
        <v>320</v>
      </c>
    </row>
    <row r="111" spans="1:21">
      <c r="A111" s="16">
        <f>SUBTOTAL(103,$B$6:B111)</f>
        <v>22</v>
      </c>
      <c r="B111" s="20"/>
      <c r="C111" s="17" t="s">
        <v>321</v>
      </c>
      <c r="D111" s="18" t="s">
        <v>28</v>
      </c>
      <c r="E111" s="18" t="s">
        <v>28</v>
      </c>
      <c r="F111" s="18" t="s">
        <v>322</v>
      </c>
      <c r="G111" s="18" t="s">
        <v>308</v>
      </c>
      <c r="H111" s="26">
        <v>2858</v>
      </c>
      <c r="I111" s="26">
        <v>1719.19</v>
      </c>
      <c r="J111" s="26">
        <v>2394.14</v>
      </c>
      <c r="K111" s="26"/>
      <c r="L111" s="26"/>
      <c r="M111" s="18" t="s">
        <v>32</v>
      </c>
      <c r="N111" s="26">
        <v>2858</v>
      </c>
      <c r="O111" s="19" t="s">
        <v>66</v>
      </c>
      <c r="P111" s="25">
        <v>1715</v>
      </c>
      <c r="Q111" s="25">
        <v>1719.19</v>
      </c>
      <c r="R111" s="25">
        <v>674.95</v>
      </c>
      <c r="S111" s="19" t="s">
        <v>72</v>
      </c>
      <c r="T111" s="25">
        <f>J111-P111-P112</f>
        <v>674.95</v>
      </c>
      <c r="U111" s="17" t="s">
        <v>309</v>
      </c>
    </row>
    <row r="112" spans="1:21">
      <c r="A112" s="16">
        <f>SUBTOTAL(103,$B$6:B112)</f>
        <v>22</v>
      </c>
      <c r="B112" s="20"/>
      <c r="C112" s="17"/>
      <c r="D112" s="18"/>
      <c r="E112" s="18"/>
      <c r="F112" s="18"/>
      <c r="G112" s="18"/>
      <c r="H112" s="26"/>
      <c r="I112" s="26"/>
      <c r="J112" s="26"/>
      <c r="K112" s="26"/>
      <c r="L112" s="26"/>
      <c r="M112" s="18"/>
      <c r="N112" s="26"/>
      <c r="O112" s="19" t="s">
        <v>32</v>
      </c>
      <c r="P112" s="25">
        <v>4.19</v>
      </c>
      <c r="Q112" s="25"/>
      <c r="R112" s="25"/>
      <c r="S112" s="19"/>
      <c r="T112" s="25"/>
      <c r="U112" s="17"/>
    </row>
    <row r="113" spans="1:21">
      <c r="A113" s="16">
        <f>SUBTOTAL(103,$B$6:B113)</f>
        <v>22</v>
      </c>
      <c r="B113" s="20"/>
      <c r="C113" s="17" t="s">
        <v>323</v>
      </c>
      <c r="D113" s="18" t="s">
        <v>28</v>
      </c>
      <c r="E113" s="18" t="s">
        <v>29</v>
      </c>
      <c r="F113" s="18" t="s">
        <v>324</v>
      </c>
      <c r="G113" s="18" t="s">
        <v>266</v>
      </c>
      <c r="H113" s="26">
        <v>1024</v>
      </c>
      <c r="I113" s="26">
        <v>842.12</v>
      </c>
      <c r="J113" s="26">
        <v>736.93</v>
      </c>
      <c r="K113" s="26">
        <v>819.35</v>
      </c>
      <c r="L113" s="26">
        <v>866.71</v>
      </c>
      <c r="M113" s="18" t="s">
        <v>32</v>
      </c>
      <c r="N113" s="26">
        <v>1024</v>
      </c>
      <c r="O113" s="19" t="s">
        <v>66</v>
      </c>
      <c r="P113" s="25">
        <v>614</v>
      </c>
      <c r="Q113" s="25">
        <v>842.12</v>
      </c>
      <c r="R113" s="25">
        <f t="shared" si="9"/>
        <v>24.59</v>
      </c>
      <c r="S113" s="19" t="s">
        <v>33</v>
      </c>
      <c r="T113" s="25">
        <v>24.59</v>
      </c>
      <c r="U113" s="17" t="s">
        <v>325</v>
      </c>
    </row>
    <row r="114" ht="23" customHeight="true" spans="1:21">
      <c r="A114" s="16">
        <f>SUBTOTAL(103,$B$6:B114)</f>
        <v>22</v>
      </c>
      <c r="B114" s="20"/>
      <c r="C114" s="17"/>
      <c r="D114" s="18"/>
      <c r="E114" s="18"/>
      <c r="F114" s="18"/>
      <c r="G114" s="18"/>
      <c r="H114" s="26"/>
      <c r="I114" s="26"/>
      <c r="J114" s="26"/>
      <c r="K114" s="26"/>
      <c r="L114" s="26"/>
      <c r="M114" s="18"/>
      <c r="N114" s="26"/>
      <c r="O114" s="19" t="s">
        <v>32</v>
      </c>
      <c r="P114" s="25">
        <f>1.35+223.56+3.21</f>
        <v>228.12</v>
      </c>
      <c r="Q114" s="25"/>
      <c r="R114" s="25"/>
      <c r="S114" s="19"/>
      <c r="T114" s="25"/>
      <c r="U114" s="17"/>
    </row>
    <row r="115" ht="21" customHeight="true" spans="1:21">
      <c r="A115" s="16">
        <f>SUBTOTAL(103,$B$6:B115)</f>
        <v>22</v>
      </c>
      <c r="B115" s="20"/>
      <c r="C115" s="17" t="s">
        <v>326</v>
      </c>
      <c r="D115" s="18" t="s">
        <v>28</v>
      </c>
      <c r="E115" s="18" t="s">
        <v>29</v>
      </c>
      <c r="F115" s="18" t="s">
        <v>327</v>
      </c>
      <c r="G115" s="18" t="s">
        <v>328</v>
      </c>
      <c r="H115" s="26">
        <v>739</v>
      </c>
      <c r="I115" s="26">
        <v>450.85</v>
      </c>
      <c r="J115" s="26">
        <v>621.17</v>
      </c>
      <c r="K115" s="26">
        <v>612.85</v>
      </c>
      <c r="L115" s="26">
        <v>647.07</v>
      </c>
      <c r="M115" s="18" t="s">
        <v>32</v>
      </c>
      <c r="N115" s="26">
        <v>739</v>
      </c>
      <c r="O115" s="19" t="s">
        <v>66</v>
      </c>
      <c r="P115" s="25">
        <v>443</v>
      </c>
      <c r="Q115" s="25">
        <v>450.83</v>
      </c>
      <c r="R115" s="25">
        <f t="shared" si="9"/>
        <v>196.24</v>
      </c>
      <c r="S115" s="19" t="s">
        <v>33</v>
      </c>
      <c r="T115" s="25">
        <v>196.22</v>
      </c>
      <c r="U115" s="17" t="s">
        <v>329</v>
      </c>
    </row>
    <row r="116" ht="16" customHeight="true" spans="1:21">
      <c r="A116" s="16">
        <f>SUBTOTAL(103,$B$6:B116)</f>
        <v>22</v>
      </c>
      <c r="B116" s="20"/>
      <c r="C116" s="17"/>
      <c r="D116" s="18"/>
      <c r="E116" s="18"/>
      <c r="F116" s="18"/>
      <c r="G116" s="18"/>
      <c r="H116" s="26"/>
      <c r="I116" s="26"/>
      <c r="J116" s="26"/>
      <c r="K116" s="26"/>
      <c r="L116" s="26"/>
      <c r="M116" s="18"/>
      <c r="N116" s="26"/>
      <c r="O116" s="19" t="s">
        <v>32</v>
      </c>
      <c r="P116" s="25">
        <v>7.85</v>
      </c>
      <c r="Q116" s="25"/>
      <c r="R116" s="25"/>
      <c r="S116" s="19"/>
      <c r="T116" s="25"/>
      <c r="U116" s="17"/>
    </row>
    <row r="117" spans="1:21">
      <c r="A117" s="16">
        <f>SUBTOTAL(103,$B$6:B117)</f>
        <v>22</v>
      </c>
      <c r="B117" s="20"/>
      <c r="C117" s="17" t="s">
        <v>330</v>
      </c>
      <c r="D117" s="18" t="s">
        <v>28</v>
      </c>
      <c r="E117" s="18" t="s">
        <v>28</v>
      </c>
      <c r="F117" s="18" t="s">
        <v>331</v>
      </c>
      <c r="G117" s="18" t="s">
        <v>332</v>
      </c>
      <c r="H117" s="26">
        <v>2391</v>
      </c>
      <c r="I117" s="26">
        <v>1438.29</v>
      </c>
      <c r="J117" s="26">
        <v>1934.03</v>
      </c>
      <c r="K117" s="26"/>
      <c r="L117" s="26"/>
      <c r="M117" s="18" t="s">
        <v>32</v>
      </c>
      <c r="N117" s="26">
        <v>2391</v>
      </c>
      <c r="O117" s="19" t="s">
        <v>66</v>
      </c>
      <c r="P117" s="25">
        <v>1286</v>
      </c>
      <c r="Q117" s="26">
        <v>1438.29</v>
      </c>
      <c r="R117" s="26">
        <f>J117-Q117</f>
        <v>495.74</v>
      </c>
      <c r="S117" s="18" t="s">
        <v>72</v>
      </c>
      <c r="T117" s="26">
        <f>J117-I117</f>
        <v>495.74</v>
      </c>
      <c r="U117" s="17" t="s">
        <v>333</v>
      </c>
    </row>
    <row r="118" spans="1:21">
      <c r="A118" s="16">
        <f>SUBTOTAL(103,$B$6:B118)</f>
        <v>22</v>
      </c>
      <c r="B118" s="20"/>
      <c r="C118" s="17"/>
      <c r="D118" s="18"/>
      <c r="E118" s="18"/>
      <c r="F118" s="18"/>
      <c r="G118" s="18"/>
      <c r="H118" s="26"/>
      <c r="I118" s="26"/>
      <c r="J118" s="26"/>
      <c r="K118" s="26"/>
      <c r="L118" s="26"/>
      <c r="M118" s="18"/>
      <c r="N118" s="26"/>
      <c r="O118" s="19" t="s">
        <v>82</v>
      </c>
      <c r="P118" s="25">
        <v>149</v>
      </c>
      <c r="Q118" s="26"/>
      <c r="R118" s="26"/>
      <c r="S118" s="18"/>
      <c r="T118" s="26"/>
      <c r="U118" s="17"/>
    </row>
    <row r="119" ht="34" customHeight="true" spans="1:21">
      <c r="A119" s="16">
        <f>SUBTOTAL(103,$B$6:B119)</f>
        <v>22</v>
      </c>
      <c r="B119" s="20"/>
      <c r="C119" s="17"/>
      <c r="D119" s="18"/>
      <c r="E119" s="18"/>
      <c r="F119" s="18"/>
      <c r="G119" s="18"/>
      <c r="H119" s="26"/>
      <c r="I119" s="26"/>
      <c r="J119" s="26"/>
      <c r="K119" s="26"/>
      <c r="L119" s="26"/>
      <c r="M119" s="18"/>
      <c r="N119" s="26"/>
      <c r="O119" s="19" t="s">
        <v>32</v>
      </c>
      <c r="P119" s="25">
        <v>3.29</v>
      </c>
      <c r="Q119" s="26"/>
      <c r="R119" s="26"/>
      <c r="S119" s="18"/>
      <c r="T119" s="26"/>
      <c r="U119" s="17"/>
    </row>
    <row r="120" ht="59" customHeight="true" spans="1:21">
      <c r="A120" s="16">
        <f>SUBTOTAL(103,$B$6:B120)</f>
        <v>22</v>
      </c>
      <c r="B120" s="20"/>
      <c r="C120" s="17" t="s">
        <v>334</v>
      </c>
      <c r="D120" s="19" t="s">
        <v>29</v>
      </c>
      <c r="E120" s="18" t="s">
        <v>28</v>
      </c>
      <c r="F120" s="18" t="s">
        <v>335</v>
      </c>
      <c r="G120" s="18" t="s">
        <v>336</v>
      </c>
      <c r="H120" s="26">
        <v>25889</v>
      </c>
      <c r="I120" s="26"/>
      <c r="J120" s="26"/>
      <c r="K120" s="26"/>
      <c r="L120" s="26"/>
      <c r="M120" s="18"/>
      <c r="N120" s="26"/>
      <c r="O120" s="19"/>
      <c r="P120" s="25"/>
      <c r="Q120" s="26"/>
      <c r="R120" s="26"/>
      <c r="S120" s="18"/>
      <c r="T120" s="26"/>
      <c r="U120" s="17" t="s">
        <v>337</v>
      </c>
    </row>
    <row r="121" ht="36" spans="1:21">
      <c r="A121" s="16">
        <f>SUBTOTAL(103,$B$6:B121)</f>
        <v>22</v>
      </c>
      <c r="B121" s="20"/>
      <c r="C121" s="17" t="s">
        <v>338</v>
      </c>
      <c r="D121" s="19" t="s">
        <v>29</v>
      </c>
      <c r="E121" s="18" t="s">
        <v>28</v>
      </c>
      <c r="F121" s="18" t="s">
        <v>339</v>
      </c>
      <c r="G121" s="18" t="s">
        <v>340</v>
      </c>
      <c r="H121" s="26">
        <v>2133.5</v>
      </c>
      <c r="I121" s="26"/>
      <c r="J121" s="26"/>
      <c r="K121" s="26"/>
      <c r="L121" s="26"/>
      <c r="M121" s="18"/>
      <c r="N121" s="26"/>
      <c r="O121" s="19"/>
      <c r="P121" s="25"/>
      <c r="Q121" s="26"/>
      <c r="R121" s="26"/>
      <c r="S121" s="18"/>
      <c r="T121" s="26"/>
      <c r="U121" s="17" t="s">
        <v>341</v>
      </c>
    </row>
    <row r="122" ht="72" spans="1:21">
      <c r="A122" s="16">
        <f>SUBTOTAL(103,$B$6:B122)</f>
        <v>22</v>
      </c>
      <c r="B122" s="20"/>
      <c r="C122" s="17" t="s">
        <v>342</v>
      </c>
      <c r="D122" s="19" t="s">
        <v>29</v>
      </c>
      <c r="E122" s="18" t="s">
        <v>28</v>
      </c>
      <c r="F122" s="18" t="s">
        <v>343</v>
      </c>
      <c r="G122" s="18" t="s">
        <v>289</v>
      </c>
      <c r="H122" s="26">
        <v>2526</v>
      </c>
      <c r="I122" s="26"/>
      <c r="J122" s="26"/>
      <c r="K122" s="26"/>
      <c r="L122" s="26"/>
      <c r="M122" s="18"/>
      <c r="N122" s="26"/>
      <c r="O122" s="19"/>
      <c r="P122" s="25"/>
      <c r="Q122" s="26"/>
      <c r="R122" s="26"/>
      <c r="S122" s="18"/>
      <c r="T122" s="26"/>
      <c r="U122" s="17" t="s">
        <v>344</v>
      </c>
    </row>
    <row r="123" ht="54" customHeight="true" spans="1:21">
      <c r="A123" s="16">
        <f>SUBTOTAL(103,$B$6:B123)</f>
        <v>22</v>
      </c>
      <c r="B123" s="20"/>
      <c r="C123" s="17" t="s">
        <v>345</v>
      </c>
      <c r="D123" s="19" t="s">
        <v>28</v>
      </c>
      <c r="E123" s="18" t="s">
        <v>29</v>
      </c>
      <c r="F123" s="18" t="s">
        <v>346</v>
      </c>
      <c r="G123" s="18" t="s">
        <v>347</v>
      </c>
      <c r="H123" s="26">
        <v>689</v>
      </c>
      <c r="I123" s="26">
        <v>223.82</v>
      </c>
      <c r="J123" s="26">
        <v>330.83</v>
      </c>
      <c r="K123" s="26">
        <v>341.93</v>
      </c>
      <c r="L123" s="26"/>
      <c r="M123" s="18" t="s">
        <v>32</v>
      </c>
      <c r="N123" s="26">
        <v>689</v>
      </c>
      <c r="O123" s="19" t="s">
        <v>32</v>
      </c>
      <c r="P123" s="25">
        <v>700.64</v>
      </c>
      <c r="Q123" s="26">
        <v>223.82</v>
      </c>
      <c r="R123" s="26">
        <v>143.24</v>
      </c>
      <c r="S123" s="18" t="s">
        <v>78</v>
      </c>
      <c r="T123" s="26">
        <v>143.24</v>
      </c>
      <c r="U123" s="17" t="s">
        <v>348</v>
      </c>
    </row>
    <row r="124" ht="52" customHeight="true" spans="1:21">
      <c r="A124" s="16">
        <f>SUBTOTAL(103,$B$6:B124)</f>
        <v>22</v>
      </c>
      <c r="B124" s="20"/>
      <c r="C124" s="17" t="s">
        <v>349</v>
      </c>
      <c r="D124" s="19" t="s">
        <v>28</v>
      </c>
      <c r="E124" s="18" t="s">
        <v>29</v>
      </c>
      <c r="F124" s="18" t="s">
        <v>350</v>
      </c>
      <c r="G124" s="18" t="s">
        <v>351</v>
      </c>
      <c r="H124" s="26">
        <v>80</v>
      </c>
      <c r="I124" s="26">
        <v>66.72</v>
      </c>
      <c r="J124" s="26">
        <v>77.51</v>
      </c>
      <c r="K124" s="26">
        <v>77.03</v>
      </c>
      <c r="L124" s="26">
        <v>82.13</v>
      </c>
      <c r="M124" s="18" t="s">
        <v>32</v>
      </c>
      <c r="N124" s="26">
        <v>80</v>
      </c>
      <c r="O124" s="19" t="s">
        <v>32</v>
      </c>
      <c r="P124" s="25">
        <v>66.72</v>
      </c>
      <c r="Q124" s="26">
        <v>66.72</v>
      </c>
      <c r="R124" s="26">
        <f t="shared" ref="R124:R126" si="10">L124-Q124</f>
        <v>15.41</v>
      </c>
      <c r="S124" s="18" t="s">
        <v>33</v>
      </c>
      <c r="T124" s="26">
        <v>15.41</v>
      </c>
      <c r="U124" s="17" t="s">
        <v>352</v>
      </c>
    </row>
    <row r="125" ht="44" customHeight="true" spans="1:21">
      <c r="A125" s="16">
        <f>SUBTOTAL(103,$B$6:B125)</f>
        <v>22</v>
      </c>
      <c r="B125" s="20"/>
      <c r="C125" s="17" t="s">
        <v>353</v>
      </c>
      <c r="D125" s="19" t="s">
        <v>28</v>
      </c>
      <c r="E125" s="18" t="s">
        <v>29</v>
      </c>
      <c r="F125" s="18" t="s">
        <v>354</v>
      </c>
      <c r="G125" s="18" t="s">
        <v>351</v>
      </c>
      <c r="H125" s="26">
        <v>89</v>
      </c>
      <c r="I125" s="26">
        <v>65.36</v>
      </c>
      <c r="J125" s="26">
        <v>82.87</v>
      </c>
      <c r="K125" s="26">
        <v>77.2</v>
      </c>
      <c r="L125" s="26">
        <v>80.7978</v>
      </c>
      <c r="M125" s="18" t="s">
        <v>32</v>
      </c>
      <c r="N125" s="26">
        <v>89</v>
      </c>
      <c r="O125" s="19" t="s">
        <v>32</v>
      </c>
      <c r="P125" s="25">
        <v>65.36</v>
      </c>
      <c r="Q125" s="26">
        <v>65.36</v>
      </c>
      <c r="R125" s="26">
        <f t="shared" si="10"/>
        <v>15.4378</v>
      </c>
      <c r="S125" s="18" t="s">
        <v>33</v>
      </c>
      <c r="T125" s="26">
        <v>15.44</v>
      </c>
      <c r="U125" s="17" t="s">
        <v>352</v>
      </c>
    </row>
    <row r="126" ht="36" spans="1:21">
      <c r="A126" s="16">
        <f>SUBTOTAL(103,$B$6:B126)</f>
        <v>22</v>
      </c>
      <c r="B126" s="20"/>
      <c r="C126" s="17" t="s">
        <v>355</v>
      </c>
      <c r="D126" s="19" t="s">
        <v>28</v>
      </c>
      <c r="E126" s="18" t="s">
        <v>29</v>
      </c>
      <c r="F126" s="18" t="s">
        <v>356</v>
      </c>
      <c r="G126" s="18" t="s">
        <v>357</v>
      </c>
      <c r="H126" s="26">
        <v>402</v>
      </c>
      <c r="I126" s="26">
        <v>306.93</v>
      </c>
      <c r="J126" s="26">
        <v>375.33</v>
      </c>
      <c r="K126" s="26">
        <v>356.69</v>
      </c>
      <c r="L126" s="26">
        <v>372.12</v>
      </c>
      <c r="M126" s="18" t="s">
        <v>32</v>
      </c>
      <c r="N126" s="26">
        <v>402</v>
      </c>
      <c r="O126" s="19" t="s">
        <v>32</v>
      </c>
      <c r="P126" s="25">
        <v>306.93</v>
      </c>
      <c r="Q126" s="26">
        <v>306.93</v>
      </c>
      <c r="R126" s="26">
        <f t="shared" si="10"/>
        <v>65.19</v>
      </c>
      <c r="S126" s="18" t="s">
        <v>33</v>
      </c>
      <c r="T126" s="26">
        <v>65.19</v>
      </c>
      <c r="U126" s="17" t="s">
        <v>352</v>
      </c>
    </row>
    <row r="127" ht="72" customHeight="true" spans="1:21">
      <c r="A127" s="16">
        <f>SUBTOTAL(103,$B$6:B127)</f>
        <v>22</v>
      </c>
      <c r="B127" s="20"/>
      <c r="C127" s="17" t="s">
        <v>358</v>
      </c>
      <c r="D127" s="19" t="s">
        <v>28</v>
      </c>
      <c r="E127" s="18" t="s">
        <v>29</v>
      </c>
      <c r="F127" s="18" t="s">
        <v>359</v>
      </c>
      <c r="G127" s="18" t="s">
        <v>360</v>
      </c>
      <c r="H127" s="26">
        <v>4539</v>
      </c>
      <c r="I127" s="26">
        <v>2379.14</v>
      </c>
      <c r="J127" s="26">
        <v>4059.75</v>
      </c>
      <c r="K127" s="26"/>
      <c r="L127" s="26"/>
      <c r="M127" s="18" t="s">
        <v>361</v>
      </c>
      <c r="N127" s="26">
        <v>4539</v>
      </c>
      <c r="O127" s="19" t="s">
        <v>32</v>
      </c>
      <c r="P127" s="25">
        <v>2379.14</v>
      </c>
      <c r="Q127" s="26">
        <v>2379.14</v>
      </c>
      <c r="R127" s="26">
        <f>J127-Q127</f>
        <v>1680.61</v>
      </c>
      <c r="S127" s="18" t="s">
        <v>67</v>
      </c>
      <c r="T127" s="26"/>
      <c r="U127" s="17" t="s">
        <v>362</v>
      </c>
    </row>
    <row r="128" ht="47" customHeight="true" spans="1:21">
      <c r="A128" s="16">
        <f>SUBTOTAL(103,$B$6:B128)</f>
        <v>22</v>
      </c>
      <c r="B128" s="20"/>
      <c r="C128" s="17" t="s">
        <v>363</v>
      </c>
      <c r="D128" s="19" t="s">
        <v>28</v>
      </c>
      <c r="E128" s="19" t="s">
        <v>28</v>
      </c>
      <c r="F128" s="18" t="s">
        <v>364</v>
      </c>
      <c r="G128" s="18" t="s">
        <v>365</v>
      </c>
      <c r="H128" s="26">
        <v>965</v>
      </c>
      <c r="I128" s="26">
        <v>8.22</v>
      </c>
      <c r="J128" s="26">
        <v>965</v>
      </c>
      <c r="K128" s="26"/>
      <c r="L128" s="26"/>
      <c r="M128" s="18" t="s">
        <v>366</v>
      </c>
      <c r="N128" s="26">
        <v>868</v>
      </c>
      <c r="O128" s="19" t="s">
        <v>32</v>
      </c>
      <c r="P128" s="25">
        <v>8.22</v>
      </c>
      <c r="Q128" s="26">
        <v>8.22</v>
      </c>
      <c r="R128" s="26">
        <v>236.45</v>
      </c>
      <c r="S128" s="18" t="s">
        <v>78</v>
      </c>
      <c r="T128" s="26">
        <v>236.45</v>
      </c>
      <c r="U128" s="17" t="s">
        <v>485</v>
      </c>
    </row>
    <row r="129" ht="75" customHeight="true" spans="1:21">
      <c r="A129" s="16">
        <f>SUBTOTAL(103,$B$6:B129)</f>
        <v>23</v>
      </c>
      <c r="B129" s="20" t="s">
        <v>368</v>
      </c>
      <c r="C129" s="17" t="s">
        <v>372</v>
      </c>
      <c r="D129" s="18" t="s">
        <v>29</v>
      </c>
      <c r="E129" s="18" t="s">
        <v>29</v>
      </c>
      <c r="F129" s="18" t="s">
        <v>373</v>
      </c>
      <c r="G129" s="18" t="s">
        <v>374</v>
      </c>
      <c r="H129" s="26">
        <v>60900</v>
      </c>
      <c r="I129" s="26"/>
      <c r="J129" s="26">
        <v>20</v>
      </c>
      <c r="K129" s="26"/>
      <c r="L129" s="26"/>
      <c r="M129" s="18" t="s">
        <v>32</v>
      </c>
      <c r="N129" s="26"/>
      <c r="O129" s="19" t="s">
        <v>32</v>
      </c>
      <c r="P129" s="25">
        <v>0</v>
      </c>
      <c r="Q129" s="26">
        <v>0</v>
      </c>
      <c r="R129" s="26">
        <v>20</v>
      </c>
      <c r="S129" s="19" t="s">
        <v>33</v>
      </c>
      <c r="T129" s="26">
        <v>20</v>
      </c>
      <c r="U129" s="17" t="s">
        <v>375</v>
      </c>
    </row>
    <row r="130" ht="74" customHeight="true" spans="1:21">
      <c r="A130" s="16">
        <f>SUBTOTAL(103,$B$6:B130)</f>
        <v>23</v>
      </c>
      <c r="B130" s="20"/>
      <c r="C130" s="17" t="s">
        <v>376</v>
      </c>
      <c r="D130" s="18" t="s">
        <v>29</v>
      </c>
      <c r="E130" s="18" t="s">
        <v>28</v>
      </c>
      <c r="F130" s="18" t="s">
        <v>377</v>
      </c>
      <c r="G130" s="18" t="s">
        <v>374</v>
      </c>
      <c r="H130" s="26">
        <v>63550</v>
      </c>
      <c r="I130" s="26"/>
      <c r="J130" s="26">
        <v>20</v>
      </c>
      <c r="K130" s="26"/>
      <c r="L130" s="26"/>
      <c r="M130" s="18" t="s">
        <v>32</v>
      </c>
      <c r="N130" s="26"/>
      <c r="O130" s="19" t="s">
        <v>32</v>
      </c>
      <c r="P130" s="25">
        <v>0</v>
      </c>
      <c r="Q130" s="26">
        <v>0</v>
      </c>
      <c r="R130" s="26">
        <v>20</v>
      </c>
      <c r="S130" s="19" t="s">
        <v>33</v>
      </c>
      <c r="T130" s="26">
        <v>20</v>
      </c>
      <c r="U130" s="17" t="s">
        <v>378</v>
      </c>
    </row>
    <row r="131" ht="77" customHeight="true" spans="1:21">
      <c r="A131" s="16">
        <f>SUBTOTAL(103,$B$6:B131)</f>
        <v>23</v>
      </c>
      <c r="B131" s="20"/>
      <c r="C131" s="17" t="s">
        <v>379</v>
      </c>
      <c r="D131" s="18" t="s">
        <v>29</v>
      </c>
      <c r="E131" s="18" t="s">
        <v>28</v>
      </c>
      <c r="F131" s="18" t="s">
        <v>380</v>
      </c>
      <c r="G131" s="18" t="s">
        <v>381</v>
      </c>
      <c r="H131" s="26">
        <v>8528.74</v>
      </c>
      <c r="I131" s="26"/>
      <c r="J131" s="26"/>
      <c r="K131" s="26"/>
      <c r="L131" s="26"/>
      <c r="M131" s="18"/>
      <c r="N131" s="26"/>
      <c r="O131" s="19"/>
      <c r="P131" s="25"/>
      <c r="Q131" s="26"/>
      <c r="R131" s="26"/>
      <c r="S131" s="19"/>
      <c r="T131" s="26"/>
      <c r="U131" s="17" t="s">
        <v>382</v>
      </c>
    </row>
    <row r="132" s="4" customFormat="true" ht="17" customHeight="true" spans="1:21">
      <c r="A132" s="16">
        <f>SUBTOTAL(103,$B$6:B132)</f>
        <v>24</v>
      </c>
      <c r="B132" s="20" t="s">
        <v>383</v>
      </c>
      <c r="C132" s="17" t="s">
        <v>384</v>
      </c>
      <c r="D132" s="18" t="s">
        <v>28</v>
      </c>
      <c r="E132" s="18" t="s">
        <v>29</v>
      </c>
      <c r="F132" s="18" t="s">
        <v>385</v>
      </c>
      <c r="G132" s="18" t="s">
        <v>386</v>
      </c>
      <c r="H132" s="26">
        <v>3412</v>
      </c>
      <c r="I132" s="26">
        <v>2422.05</v>
      </c>
      <c r="J132" s="26">
        <v>2928.43</v>
      </c>
      <c r="K132" s="26"/>
      <c r="L132" s="26">
        <v>3007.78</v>
      </c>
      <c r="M132" s="18" t="s">
        <v>32</v>
      </c>
      <c r="N132" s="26">
        <v>3412</v>
      </c>
      <c r="O132" s="19" t="s">
        <v>82</v>
      </c>
      <c r="P132" s="25">
        <v>2000</v>
      </c>
      <c r="Q132" s="26">
        <v>2422.05</v>
      </c>
      <c r="R132" s="26">
        <v>585.73</v>
      </c>
      <c r="S132" s="18" t="s">
        <v>33</v>
      </c>
      <c r="T132" s="26">
        <v>585.73</v>
      </c>
      <c r="U132" s="17" t="s">
        <v>387</v>
      </c>
    </row>
    <row r="133" s="4" customFormat="true" ht="24" customHeight="true" spans="1:21">
      <c r="A133" s="16">
        <f>SUBTOTAL(103,$B$6:B133)</f>
        <v>24</v>
      </c>
      <c r="B133" s="20"/>
      <c r="C133" s="17"/>
      <c r="D133" s="18"/>
      <c r="E133" s="18"/>
      <c r="F133" s="18"/>
      <c r="G133" s="18"/>
      <c r="H133" s="26"/>
      <c r="I133" s="26"/>
      <c r="J133" s="26"/>
      <c r="K133" s="26"/>
      <c r="L133" s="26"/>
      <c r="M133" s="18"/>
      <c r="N133" s="26"/>
      <c r="O133" s="19" t="s">
        <v>32</v>
      </c>
      <c r="P133" s="25">
        <v>1412</v>
      </c>
      <c r="Q133" s="26"/>
      <c r="R133" s="26"/>
      <c r="S133" s="18"/>
      <c r="T133" s="26"/>
      <c r="U133" s="17"/>
    </row>
    <row r="134" ht="31" customHeight="true" spans="1:21">
      <c r="A134" s="16">
        <f>SUBTOTAL(103,$B$6:B134)</f>
        <v>24</v>
      </c>
      <c r="B134" s="20"/>
      <c r="C134" s="17" t="s">
        <v>388</v>
      </c>
      <c r="D134" s="18" t="s">
        <v>28</v>
      </c>
      <c r="E134" s="18" t="s">
        <v>29</v>
      </c>
      <c r="F134" s="18" t="s">
        <v>389</v>
      </c>
      <c r="G134" s="18" t="s">
        <v>390</v>
      </c>
      <c r="H134" s="26">
        <v>811</v>
      </c>
      <c r="I134" s="26">
        <v>350.44</v>
      </c>
      <c r="J134" s="26">
        <v>579.88</v>
      </c>
      <c r="K134" s="26">
        <v>498.61</v>
      </c>
      <c r="L134" s="26"/>
      <c r="M134" s="18" t="s">
        <v>32</v>
      </c>
      <c r="N134" s="26">
        <v>811</v>
      </c>
      <c r="O134" s="19" t="s">
        <v>32</v>
      </c>
      <c r="P134" s="26">
        <v>350.44</v>
      </c>
      <c r="Q134" s="25">
        <v>350.44</v>
      </c>
      <c r="R134" s="25">
        <v>148.17</v>
      </c>
      <c r="S134" s="18" t="s">
        <v>33</v>
      </c>
      <c r="T134" s="25">
        <v>148.17</v>
      </c>
      <c r="U134" s="17" t="s">
        <v>391</v>
      </c>
    </row>
    <row r="135" s="4" customFormat="true" ht="42" customHeight="true" spans="1:21">
      <c r="A135" s="16">
        <f>SUBTOTAL(103,$B$6:B135)</f>
        <v>24</v>
      </c>
      <c r="B135" s="20"/>
      <c r="C135" s="17" t="s">
        <v>392</v>
      </c>
      <c r="D135" s="18" t="s">
        <v>28</v>
      </c>
      <c r="E135" s="18" t="s">
        <v>29</v>
      </c>
      <c r="F135" s="18" t="s">
        <v>393</v>
      </c>
      <c r="G135" s="18" t="s">
        <v>394</v>
      </c>
      <c r="H135" s="26">
        <v>2679</v>
      </c>
      <c r="I135" s="26">
        <v>1045.2</v>
      </c>
      <c r="J135" s="26">
        <v>2300.46</v>
      </c>
      <c r="K135" s="26">
        <v>1485.18</v>
      </c>
      <c r="L135" s="26"/>
      <c r="M135" s="18" t="s">
        <v>32</v>
      </c>
      <c r="N135" s="26">
        <v>2679</v>
      </c>
      <c r="O135" s="19" t="s">
        <v>32</v>
      </c>
      <c r="P135" s="25">
        <v>1045.2</v>
      </c>
      <c r="Q135" s="25">
        <v>1045.2</v>
      </c>
      <c r="R135" s="25">
        <v>439.98</v>
      </c>
      <c r="S135" s="18" t="s">
        <v>33</v>
      </c>
      <c r="T135" s="25">
        <v>439.98</v>
      </c>
      <c r="U135" s="17" t="s">
        <v>395</v>
      </c>
    </row>
    <row r="136" ht="65" customHeight="true" spans="1:21">
      <c r="A136" s="16">
        <f>SUBTOTAL(103,$B$6:B136)</f>
        <v>24</v>
      </c>
      <c r="B136" s="20"/>
      <c r="C136" s="17" t="s">
        <v>400</v>
      </c>
      <c r="D136" s="18" t="s">
        <v>28</v>
      </c>
      <c r="E136" s="18" t="s">
        <v>29</v>
      </c>
      <c r="F136" s="18" t="s">
        <v>401</v>
      </c>
      <c r="G136" s="18" t="s">
        <v>402</v>
      </c>
      <c r="H136" s="26">
        <v>1128</v>
      </c>
      <c r="I136" s="26">
        <v>474.09</v>
      </c>
      <c r="J136" s="26">
        <v>725.34</v>
      </c>
      <c r="K136" s="26">
        <v>640.49</v>
      </c>
      <c r="L136" s="26"/>
      <c r="M136" s="18" t="s">
        <v>32</v>
      </c>
      <c r="N136" s="26">
        <v>1128</v>
      </c>
      <c r="O136" s="19" t="s">
        <v>32</v>
      </c>
      <c r="P136" s="25">
        <v>474.09</v>
      </c>
      <c r="Q136" s="25">
        <v>474.09</v>
      </c>
      <c r="R136" s="25">
        <v>166.4</v>
      </c>
      <c r="S136" s="18" t="s">
        <v>33</v>
      </c>
      <c r="T136" s="25">
        <v>166.4</v>
      </c>
      <c r="U136" s="17" t="s">
        <v>403</v>
      </c>
    </row>
    <row r="137" ht="29" customHeight="true" spans="1:21">
      <c r="A137" s="16">
        <f>SUBTOTAL(103,$B$6:B137)</f>
        <v>24</v>
      </c>
      <c r="B137" s="20"/>
      <c r="C137" s="17" t="s">
        <v>404</v>
      </c>
      <c r="D137" s="18" t="s">
        <v>28</v>
      </c>
      <c r="E137" s="18" t="s">
        <v>29</v>
      </c>
      <c r="F137" s="18" t="s">
        <v>405</v>
      </c>
      <c r="G137" s="18" t="s">
        <v>308</v>
      </c>
      <c r="H137" s="26">
        <v>3381</v>
      </c>
      <c r="I137" s="26">
        <v>863.69</v>
      </c>
      <c r="J137" s="26">
        <v>942.84</v>
      </c>
      <c r="K137" s="26"/>
      <c r="L137" s="26">
        <v>1069.39</v>
      </c>
      <c r="M137" s="18" t="s">
        <v>32</v>
      </c>
      <c r="N137" s="26">
        <v>3381</v>
      </c>
      <c r="O137" s="19" t="s">
        <v>66</v>
      </c>
      <c r="P137" s="25">
        <v>857</v>
      </c>
      <c r="Q137" s="26">
        <v>863.69</v>
      </c>
      <c r="R137" s="25">
        <v>205.7</v>
      </c>
      <c r="S137" s="18" t="s">
        <v>33</v>
      </c>
      <c r="T137" s="25">
        <v>205.7</v>
      </c>
      <c r="U137" s="17" t="s">
        <v>406</v>
      </c>
    </row>
    <row r="138" ht="44" customHeight="true" spans="1:21">
      <c r="A138" s="16">
        <f>SUBTOTAL(103,$B$6:B138)</f>
        <v>24</v>
      </c>
      <c r="B138" s="20"/>
      <c r="C138" s="17"/>
      <c r="D138" s="18"/>
      <c r="E138" s="18"/>
      <c r="F138" s="18"/>
      <c r="G138" s="18"/>
      <c r="H138" s="26"/>
      <c r="I138" s="26"/>
      <c r="J138" s="26"/>
      <c r="K138" s="26"/>
      <c r="L138" s="26"/>
      <c r="M138" s="18"/>
      <c r="N138" s="26"/>
      <c r="O138" s="19" t="s">
        <v>32</v>
      </c>
      <c r="P138" s="25">
        <f>I137-P137</f>
        <v>6.69000000000005</v>
      </c>
      <c r="Q138" s="26"/>
      <c r="R138" s="25"/>
      <c r="S138" s="18"/>
      <c r="T138" s="25"/>
      <c r="U138" s="17"/>
    </row>
    <row r="139" spans="1:21">
      <c r="A139" s="16">
        <f>SUBTOTAL(103,$B$6:B139)</f>
        <v>24</v>
      </c>
      <c r="B139" s="20"/>
      <c r="C139" s="17" t="s">
        <v>407</v>
      </c>
      <c r="D139" s="18" t="s">
        <v>28</v>
      </c>
      <c r="E139" s="18" t="s">
        <v>29</v>
      </c>
      <c r="F139" s="18" t="s">
        <v>408</v>
      </c>
      <c r="G139" s="18" t="s">
        <v>409</v>
      </c>
      <c r="H139" s="25">
        <v>4153</v>
      </c>
      <c r="I139" s="25">
        <v>3012.62</v>
      </c>
      <c r="J139" s="25">
        <v>3576.2</v>
      </c>
      <c r="K139" s="26"/>
      <c r="L139" s="26">
        <v>2870.25</v>
      </c>
      <c r="M139" s="18" t="s">
        <v>32</v>
      </c>
      <c r="N139" s="25">
        <v>4153</v>
      </c>
      <c r="O139" s="19" t="s">
        <v>82</v>
      </c>
      <c r="P139" s="25">
        <v>1546</v>
      </c>
      <c r="Q139" s="25">
        <v>2870.25</v>
      </c>
      <c r="R139" s="25">
        <v>0</v>
      </c>
      <c r="S139" s="18"/>
      <c r="T139" s="25"/>
      <c r="U139" s="17" t="s">
        <v>410</v>
      </c>
    </row>
    <row r="140" spans="1:21">
      <c r="A140" s="16">
        <f>SUBTOTAL(103,$B$6:B140)</f>
        <v>24</v>
      </c>
      <c r="B140" s="20"/>
      <c r="C140" s="17"/>
      <c r="D140" s="18"/>
      <c r="E140" s="18"/>
      <c r="F140" s="18"/>
      <c r="G140" s="18"/>
      <c r="H140" s="25"/>
      <c r="I140" s="25"/>
      <c r="J140" s="25"/>
      <c r="K140" s="26"/>
      <c r="L140" s="26"/>
      <c r="M140" s="18"/>
      <c r="N140" s="25"/>
      <c r="O140" s="19" t="s">
        <v>66</v>
      </c>
      <c r="P140" s="25">
        <v>457</v>
      </c>
      <c r="Q140" s="25"/>
      <c r="R140" s="25"/>
      <c r="S140" s="18"/>
      <c r="T140" s="25"/>
      <c r="U140" s="17"/>
    </row>
    <row r="141" spans="1:21">
      <c r="A141" s="16">
        <f>SUBTOTAL(103,$B$6:B141)</f>
        <v>24</v>
      </c>
      <c r="B141" s="20"/>
      <c r="C141" s="17"/>
      <c r="D141" s="18"/>
      <c r="E141" s="18"/>
      <c r="F141" s="18"/>
      <c r="G141" s="18"/>
      <c r="H141" s="25"/>
      <c r="I141" s="25"/>
      <c r="J141" s="25"/>
      <c r="K141" s="26"/>
      <c r="L141" s="26"/>
      <c r="M141" s="18"/>
      <c r="N141" s="25"/>
      <c r="O141" s="19" t="s">
        <v>32</v>
      </c>
      <c r="P141" s="25">
        <f>Q139-P139-P140</f>
        <v>867.25</v>
      </c>
      <c r="Q141" s="25"/>
      <c r="R141" s="25"/>
      <c r="S141" s="18"/>
      <c r="T141" s="25"/>
      <c r="U141" s="17"/>
    </row>
    <row r="142" ht="36" spans="1:21">
      <c r="A142" s="16">
        <f>SUBTOTAL(103,$B$6:B142)</f>
        <v>24</v>
      </c>
      <c r="B142" s="20"/>
      <c r="C142" s="17" t="s">
        <v>411</v>
      </c>
      <c r="D142" s="18" t="s">
        <v>28</v>
      </c>
      <c r="E142" s="18" t="s">
        <v>29</v>
      </c>
      <c r="F142" s="18" t="s">
        <v>412</v>
      </c>
      <c r="G142" s="18" t="s">
        <v>413</v>
      </c>
      <c r="H142" s="25">
        <v>1498</v>
      </c>
      <c r="I142" s="25">
        <v>1101.85</v>
      </c>
      <c r="J142" s="25">
        <v>1188.93</v>
      </c>
      <c r="K142" s="25"/>
      <c r="L142" s="25">
        <v>1095.69</v>
      </c>
      <c r="M142" s="18" t="s">
        <v>32</v>
      </c>
      <c r="N142" s="25">
        <v>1498</v>
      </c>
      <c r="O142" s="19" t="s">
        <v>32</v>
      </c>
      <c r="P142" s="25">
        <v>1101.85</v>
      </c>
      <c r="Q142" s="25">
        <v>1059.67</v>
      </c>
      <c r="R142" s="25">
        <v>36.02</v>
      </c>
      <c r="S142" s="19" t="s">
        <v>33</v>
      </c>
      <c r="T142" s="25">
        <v>36.02</v>
      </c>
      <c r="U142" s="17" t="s">
        <v>414</v>
      </c>
    </row>
    <row r="143" ht="21" customHeight="true" spans="1:21">
      <c r="A143" s="16">
        <f>SUBTOTAL(103,$B$6:B143)</f>
        <v>24</v>
      </c>
      <c r="B143" s="20"/>
      <c r="C143" s="17" t="s">
        <v>424</v>
      </c>
      <c r="D143" s="18" t="s">
        <v>28</v>
      </c>
      <c r="E143" s="18" t="s">
        <v>29</v>
      </c>
      <c r="F143" s="18" t="s">
        <v>425</v>
      </c>
      <c r="G143" s="18" t="s">
        <v>426</v>
      </c>
      <c r="H143" s="25">
        <v>2709</v>
      </c>
      <c r="I143" s="25">
        <v>2400.84</v>
      </c>
      <c r="J143" s="25">
        <v>2352.7</v>
      </c>
      <c r="K143" s="25"/>
      <c r="L143" s="25">
        <v>2410.38</v>
      </c>
      <c r="M143" s="18" t="s">
        <v>32</v>
      </c>
      <c r="N143" s="26">
        <v>2709</v>
      </c>
      <c r="O143" s="19" t="s">
        <v>82</v>
      </c>
      <c r="P143" s="25">
        <f>1000+932.8</f>
        <v>1932.8</v>
      </c>
      <c r="Q143" s="25">
        <v>2400.84</v>
      </c>
      <c r="R143" s="25">
        <v>9.54</v>
      </c>
      <c r="S143" s="19" t="s">
        <v>33</v>
      </c>
      <c r="T143" s="25">
        <v>9.54</v>
      </c>
      <c r="U143" s="17" t="s">
        <v>427</v>
      </c>
    </row>
    <row r="144" ht="26" customHeight="true" spans="1:21">
      <c r="A144" s="16">
        <f>SUBTOTAL(103,$B$6:B144)</f>
        <v>24</v>
      </c>
      <c r="B144" s="20"/>
      <c r="C144" s="17"/>
      <c r="D144" s="18"/>
      <c r="E144" s="18"/>
      <c r="F144" s="18"/>
      <c r="G144" s="18"/>
      <c r="H144" s="25"/>
      <c r="I144" s="25"/>
      <c r="J144" s="25"/>
      <c r="K144" s="25"/>
      <c r="L144" s="25"/>
      <c r="M144" s="18"/>
      <c r="N144" s="26"/>
      <c r="O144" s="19" t="s">
        <v>32</v>
      </c>
      <c r="P144" s="25">
        <f>Q143-P143</f>
        <v>468.04</v>
      </c>
      <c r="Q144" s="25"/>
      <c r="R144" s="25"/>
      <c r="S144" s="19"/>
      <c r="T144" s="25"/>
      <c r="U144" s="17"/>
    </row>
    <row r="145" spans="1:21">
      <c r="A145" s="16">
        <f>SUBTOTAL(103,$B$6:B145)</f>
        <v>24</v>
      </c>
      <c r="B145" s="20"/>
      <c r="C145" s="17" t="s">
        <v>435</v>
      </c>
      <c r="D145" s="18" t="s">
        <v>28</v>
      </c>
      <c r="E145" s="18" t="s">
        <v>29</v>
      </c>
      <c r="F145" s="18" t="s">
        <v>436</v>
      </c>
      <c r="G145" s="18" t="s">
        <v>437</v>
      </c>
      <c r="H145" s="26" t="s">
        <v>438</v>
      </c>
      <c r="I145" s="25">
        <v>4327.48</v>
      </c>
      <c r="J145" s="25">
        <v>4439.37</v>
      </c>
      <c r="K145" s="25">
        <v>5454.82</v>
      </c>
      <c r="L145" s="25"/>
      <c r="M145" s="18" t="s">
        <v>32</v>
      </c>
      <c r="N145" s="26" t="s">
        <v>438</v>
      </c>
      <c r="O145" s="19" t="s">
        <v>82</v>
      </c>
      <c r="P145" s="25">
        <v>2067.1999</v>
      </c>
      <c r="Q145" s="25">
        <v>4327.48</v>
      </c>
      <c r="R145" s="25">
        <v>1127.34</v>
      </c>
      <c r="S145" s="18" t="s">
        <v>33</v>
      </c>
      <c r="T145" s="25">
        <v>1127.34</v>
      </c>
      <c r="U145" s="17" t="s">
        <v>439</v>
      </c>
    </row>
    <row r="146" ht="58" customHeight="true" spans="1:21">
      <c r="A146" s="16">
        <f>SUBTOTAL(103,$B$6:B146)</f>
        <v>24</v>
      </c>
      <c r="B146" s="20"/>
      <c r="C146" s="17"/>
      <c r="D146" s="18"/>
      <c r="E146" s="18"/>
      <c r="F146" s="18"/>
      <c r="G146" s="18"/>
      <c r="H146" s="26"/>
      <c r="I146" s="25"/>
      <c r="J146" s="25"/>
      <c r="K146" s="25"/>
      <c r="L146" s="25"/>
      <c r="M146" s="18"/>
      <c r="N146" s="26"/>
      <c r="O146" s="19" t="s">
        <v>32</v>
      </c>
      <c r="P146" s="25">
        <v>2260.2801</v>
      </c>
      <c r="Q146" s="25"/>
      <c r="R146" s="25"/>
      <c r="S146" s="18"/>
      <c r="T146" s="25"/>
      <c r="U146" s="17"/>
    </row>
    <row r="147" ht="48" spans="1:21">
      <c r="A147" s="16">
        <f>SUBTOTAL(103,$B$6:B147)</f>
        <v>24</v>
      </c>
      <c r="B147" s="20"/>
      <c r="C147" s="17" t="s">
        <v>440</v>
      </c>
      <c r="D147" s="18" t="s">
        <v>28</v>
      </c>
      <c r="E147" s="18" t="s">
        <v>29</v>
      </c>
      <c r="F147" s="18" t="s">
        <v>441</v>
      </c>
      <c r="G147" s="18" t="s">
        <v>394</v>
      </c>
      <c r="H147" s="25">
        <v>1332</v>
      </c>
      <c r="I147" s="25">
        <v>553.37</v>
      </c>
      <c r="J147" s="25">
        <v>1084.76</v>
      </c>
      <c r="K147" s="25">
        <v>1030.9</v>
      </c>
      <c r="L147" s="25"/>
      <c r="M147" s="19" t="s">
        <v>32</v>
      </c>
      <c r="N147" s="25">
        <v>1332</v>
      </c>
      <c r="O147" s="19" t="s">
        <v>66</v>
      </c>
      <c r="P147" s="25">
        <v>840</v>
      </c>
      <c r="Q147" s="25">
        <v>553.37</v>
      </c>
      <c r="R147" s="25">
        <v>477.53</v>
      </c>
      <c r="S147" s="18" t="s">
        <v>33</v>
      </c>
      <c r="T147" s="25">
        <v>477.53</v>
      </c>
      <c r="U147" s="17" t="s">
        <v>442</v>
      </c>
    </row>
    <row r="148" ht="36" spans="1:21">
      <c r="A148" s="16">
        <f>SUBTOTAL(103,$B$6:B148)</f>
        <v>24</v>
      </c>
      <c r="B148" s="20"/>
      <c r="C148" s="17" t="s">
        <v>443</v>
      </c>
      <c r="D148" s="18" t="s">
        <v>28</v>
      </c>
      <c r="E148" s="18" t="s">
        <v>29</v>
      </c>
      <c r="F148" s="18" t="s">
        <v>444</v>
      </c>
      <c r="G148" s="18" t="s">
        <v>445</v>
      </c>
      <c r="H148" s="25">
        <v>268</v>
      </c>
      <c r="I148" s="25">
        <v>0.4</v>
      </c>
      <c r="J148" s="25">
        <v>184.05</v>
      </c>
      <c r="K148" s="25">
        <v>184.05</v>
      </c>
      <c r="L148" s="26"/>
      <c r="M148" s="18" t="s">
        <v>32</v>
      </c>
      <c r="N148" s="26">
        <v>268</v>
      </c>
      <c r="O148" s="18" t="s">
        <v>32</v>
      </c>
      <c r="P148" s="26">
        <v>0.4</v>
      </c>
      <c r="Q148" s="26">
        <v>0.4</v>
      </c>
      <c r="R148" s="25">
        <v>183.65</v>
      </c>
      <c r="S148" s="18" t="s">
        <v>33</v>
      </c>
      <c r="T148" s="25">
        <v>183.65</v>
      </c>
      <c r="U148" s="32" t="s">
        <v>34</v>
      </c>
    </row>
    <row r="149" ht="24" spans="1:21">
      <c r="A149" s="16">
        <f>SUBTOTAL(103,$B$6:B149)</f>
        <v>24</v>
      </c>
      <c r="B149" s="20"/>
      <c r="C149" s="17" t="s">
        <v>446</v>
      </c>
      <c r="D149" s="18" t="s">
        <v>28</v>
      </c>
      <c r="E149" s="18" t="s">
        <v>29</v>
      </c>
      <c r="F149" s="18" t="s">
        <v>447</v>
      </c>
      <c r="G149" s="18" t="s">
        <v>413</v>
      </c>
      <c r="H149" s="25">
        <v>1430</v>
      </c>
      <c r="I149" s="25">
        <v>826</v>
      </c>
      <c r="J149" s="25">
        <v>1062.75</v>
      </c>
      <c r="K149" s="25">
        <v>957.15</v>
      </c>
      <c r="L149" s="25"/>
      <c r="M149" s="18" t="s">
        <v>32</v>
      </c>
      <c r="N149" s="26">
        <v>1430</v>
      </c>
      <c r="O149" s="18" t="s">
        <v>66</v>
      </c>
      <c r="P149" s="26">
        <v>826</v>
      </c>
      <c r="Q149" s="26">
        <v>826</v>
      </c>
      <c r="R149" s="25">
        <v>131.15</v>
      </c>
      <c r="S149" s="18" t="s">
        <v>33</v>
      </c>
      <c r="T149" s="25">
        <v>131.15</v>
      </c>
      <c r="U149" s="32"/>
    </row>
    <row r="150" spans="1:21">
      <c r="A150" s="16">
        <f>SUBTOTAL(103,$B$6:B150)</f>
        <v>24</v>
      </c>
      <c r="B150" s="20"/>
      <c r="C150" s="17" t="s">
        <v>451</v>
      </c>
      <c r="D150" s="18" t="s">
        <v>29</v>
      </c>
      <c r="E150" s="18" t="s">
        <v>29</v>
      </c>
      <c r="F150" s="18" t="s">
        <v>452</v>
      </c>
      <c r="G150" s="18" t="s">
        <v>453</v>
      </c>
      <c r="H150" s="26">
        <v>16011</v>
      </c>
      <c r="I150" s="26">
        <v>12027.11</v>
      </c>
      <c r="J150" s="26">
        <v>12580.25</v>
      </c>
      <c r="K150" s="26">
        <v>12913.45</v>
      </c>
      <c r="L150" s="26"/>
      <c r="M150" s="18" t="s">
        <v>32</v>
      </c>
      <c r="N150" s="26">
        <v>16011</v>
      </c>
      <c r="O150" s="18" t="s">
        <v>32</v>
      </c>
      <c r="P150" s="26">
        <f>937.7278+45+16.34+1157.038</f>
        <v>2156.1058</v>
      </c>
      <c r="Q150" s="26">
        <v>12027.08</v>
      </c>
      <c r="R150" s="25">
        <v>886.37</v>
      </c>
      <c r="S150" s="18" t="s">
        <v>129</v>
      </c>
      <c r="T150" s="26">
        <v>886.34</v>
      </c>
      <c r="U150" s="17" t="s">
        <v>454</v>
      </c>
    </row>
    <row r="151" ht="55" customHeight="true" spans="1:21">
      <c r="A151" s="16">
        <f>SUBTOTAL(103,$B$6:B151)</f>
        <v>24</v>
      </c>
      <c r="B151" s="20"/>
      <c r="C151" s="17"/>
      <c r="D151" s="18"/>
      <c r="E151" s="18"/>
      <c r="F151" s="18"/>
      <c r="G151" s="18"/>
      <c r="H151" s="26"/>
      <c r="I151" s="26"/>
      <c r="J151" s="26"/>
      <c r="K151" s="26"/>
      <c r="L151" s="26"/>
      <c r="M151" s="18"/>
      <c r="N151" s="26"/>
      <c r="O151" s="18" t="s">
        <v>66</v>
      </c>
      <c r="P151" s="26">
        <v>9871</v>
      </c>
      <c r="Q151" s="26"/>
      <c r="R151" s="25"/>
      <c r="S151" s="18"/>
      <c r="T151" s="26"/>
      <c r="U151" s="17"/>
    </row>
    <row r="152" ht="24" spans="1:21">
      <c r="A152" s="16">
        <f>SUBTOTAL(103,$B$6:B152)</f>
        <v>24</v>
      </c>
      <c r="B152" s="20"/>
      <c r="C152" s="17" t="s">
        <v>455</v>
      </c>
      <c r="D152" s="18" t="s">
        <v>29</v>
      </c>
      <c r="E152" s="18" t="s">
        <v>29</v>
      </c>
      <c r="F152" s="18" t="s">
        <v>456</v>
      </c>
      <c r="G152" s="18" t="s">
        <v>250</v>
      </c>
      <c r="H152" s="26">
        <v>6270</v>
      </c>
      <c r="I152" s="26">
        <v>300</v>
      </c>
      <c r="J152" s="26"/>
      <c r="K152" s="26">
        <v>5341.23</v>
      </c>
      <c r="L152" s="26"/>
      <c r="M152" s="18" t="s">
        <v>32</v>
      </c>
      <c r="N152" s="26">
        <v>6270</v>
      </c>
      <c r="O152" s="18" t="s">
        <v>32</v>
      </c>
      <c r="P152" s="26">
        <v>300</v>
      </c>
      <c r="Q152" s="26">
        <v>300</v>
      </c>
      <c r="R152" s="25">
        <v>5041.23</v>
      </c>
      <c r="S152" s="18" t="s">
        <v>33</v>
      </c>
      <c r="T152" s="26">
        <v>5041.23</v>
      </c>
      <c r="U152" s="17"/>
    </row>
    <row r="153" ht="24" spans="1:21">
      <c r="A153" s="16">
        <f>SUBTOTAL(103,$B$6:B153)</f>
        <v>24</v>
      </c>
      <c r="B153" s="20"/>
      <c r="C153" s="17" t="s">
        <v>457</v>
      </c>
      <c r="D153" s="18" t="s">
        <v>29</v>
      </c>
      <c r="E153" s="18" t="s">
        <v>28</v>
      </c>
      <c r="F153" s="18" t="s">
        <v>458</v>
      </c>
      <c r="G153" s="18" t="s">
        <v>459</v>
      </c>
      <c r="H153" s="26">
        <v>7540</v>
      </c>
      <c r="I153" s="26"/>
      <c r="J153" s="26"/>
      <c r="K153" s="26"/>
      <c r="L153" s="26"/>
      <c r="M153" s="18"/>
      <c r="N153" s="26"/>
      <c r="O153" s="18"/>
      <c r="P153" s="26"/>
      <c r="Q153" s="26"/>
      <c r="R153" s="25"/>
      <c r="S153" s="19"/>
      <c r="T153" s="25"/>
      <c r="U153" s="32" t="s">
        <v>341</v>
      </c>
    </row>
    <row r="154" ht="36" spans="1:21">
      <c r="A154" s="16">
        <f>SUBTOTAL(103,$B$6:B154)</f>
        <v>24</v>
      </c>
      <c r="B154" s="20"/>
      <c r="C154" s="17" t="s">
        <v>460</v>
      </c>
      <c r="D154" s="18" t="s">
        <v>29</v>
      </c>
      <c r="E154" s="18" t="s">
        <v>29</v>
      </c>
      <c r="F154" s="18" t="s">
        <v>461</v>
      </c>
      <c r="G154" s="18" t="s">
        <v>65</v>
      </c>
      <c r="H154" s="25">
        <v>873.92</v>
      </c>
      <c r="I154" s="25">
        <v>404.04</v>
      </c>
      <c r="J154" s="25">
        <v>836.37</v>
      </c>
      <c r="K154" s="25"/>
      <c r="L154" s="26"/>
      <c r="M154" s="18" t="s">
        <v>32</v>
      </c>
      <c r="N154" s="26">
        <v>873.92</v>
      </c>
      <c r="O154" s="18" t="s">
        <v>32</v>
      </c>
      <c r="P154" s="26">
        <v>404.04</v>
      </c>
      <c r="Q154" s="26">
        <v>404.04</v>
      </c>
      <c r="R154" s="25">
        <v>432.33</v>
      </c>
      <c r="S154" s="18" t="s">
        <v>33</v>
      </c>
      <c r="T154" s="25">
        <v>432.33</v>
      </c>
      <c r="U154" s="32"/>
    </row>
    <row r="155" ht="24" spans="1:21">
      <c r="A155" s="16">
        <f>SUBTOTAL(103,$B$6:B155)</f>
        <v>24</v>
      </c>
      <c r="B155" s="20"/>
      <c r="C155" s="17" t="s">
        <v>462</v>
      </c>
      <c r="D155" s="18" t="s">
        <v>29</v>
      </c>
      <c r="E155" s="18" t="s">
        <v>28</v>
      </c>
      <c r="F155" s="18" t="s">
        <v>463</v>
      </c>
      <c r="G155" s="18" t="s">
        <v>464</v>
      </c>
      <c r="H155" s="25">
        <v>1966.27</v>
      </c>
      <c r="I155" s="25">
        <v>300</v>
      </c>
      <c r="J155" s="25">
        <v>1730.96</v>
      </c>
      <c r="K155" s="25"/>
      <c r="L155" s="25"/>
      <c r="M155" s="18" t="s">
        <v>32</v>
      </c>
      <c r="N155" s="25">
        <v>1966.27</v>
      </c>
      <c r="O155" s="18" t="s">
        <v>32</v>
      </c>
      <c r="P155" s="26">
        <v>300</v>
      </c>
      <c r="Q155" s="26">
        <v>300</v>
      </c>
      <c r="R155" s="25">
        <v>1430.96</v>
      </c>
      <c r="S155" s="18" t="s">
        <v>33</v>
      </c>
      <c r="T155" s="25">
        <v>1430.96</v>
      </c>
      <c r="U155" s="32"/>
    </row>
    <row r="156" ht="48" spans="1:21">
      <c r="A156" s="16">
        <f>SUBTOTAL(103,$B$6:B156)</f>
        <v>24</v>
      </c>
      <c r="B156" s="20"/>
      <c r="C156" s="17" t="s">
        <v>465</v>
      </c>
      <c r="D156" s="18" t="s">
        <v>29</v>
      </c>
      <c r="E156" s="18" t="s">
        <v>28</v>
      </c>
      <c r="F156" s="18" t="s">
        <v>466</v>
      </c>
      <c r="G156" s="18" t="s">
        <v>467</v>
      </c>
      <c r="H156" s="26">
        <v>2883</v>
      </c>
      <c r="I156" s="26"/>
      <c r="J156" s="26"/>
      <c r="K156" s="26"/>
      <c r="L156" s="26"/>
      <c r="M156" s="18"/>
      <c r="N156" s="26"/>
      <c r="O156" s="18"/>
      <c r="P156" s="26"/>
      <c r="Q156" s="26"/>
      <c r="R156" s="25"/>
      <c r="S156" s="19"/>
      <c r="T156" s="25"/>
      <c r="U156" s="32" t="s">
        <v>341</v>
      </c>
    </row>
    <row r="157" ht="47" customHeight="true" spans="1:22">
      <c r="A157" s="16">
        <f>SUBTOTAL(103,$B$6:B157)</f>
        <v>24</v>
      </c>
      <c r="B157" s="20"/>
      <c r="C157" s="20" t="s">
        <v>468</v>
      </c>
      <c r="D157" s="52" t="s">
        <v>28</v>
      </c>
      <c r="E157" s="52" t="s">
        <v>29</v>
      </c>
      <c r="F157" s="52" t="s">
        <v>469</v>
      </c>
      <c r="G157" s="52" t="s">
        <v>470</v>
      </c>
      <c r="H157" s="52">
        <v>492.38</v>
      </c>
      <c r="I157" s="52">
        <v>200</v>
      </c>
      <c r="J157" s="52">
        <v>394.52</v>
      </c>
      <c r="K157" s="52"/>
      <c r="L157" s="52"/>
      <c r="M157" s="52" t="s">
        <v>32</v>
      </c>
      <c r="N157" s="52">
        <v>492.38</v>
      </c>
      <c r="O157" s="52" t="s">
        <v>32</v>
      </c>
      <c r="P157" s="52">
        <v>200</v>
      </c>
      <c r="Q157" s="52">
        <v>200</v>
      </c>
      <c r="R157" s="52">
        <v>194.52</v>
      </c>
      <c r="S157" s="52" t="s">
        <v>67</v>
      </c>
      <c r="T157" s="52"/>
      <c r="U157" s="20" t="s">
        <v>471</v>
      </c>
      <c r="V157" s="53"/>
    </row>
    <row r="158" s="44" customFormat="true" ht="25" customHeight="true" spans="1:21">
      <c r="A158" s="16">
        <f>SUBTOTAL(103,$B$6:B158)</f>
        <v>25</v>
      </c>
      <c r="B158" s="20" t="s">
        <v>472</v>
      </c>
      <c r="C158" s="20" t="s">
        <v>473</v>
      </c>
      <c r="D158" s="52" t="s">
        <v>28</v>
      </c>
      <c r="E158" s="52" t="s">
        <v>29</v>
      </c>
      <c r="F158" s="52" t="s">
        <v>474</v>
      </c>
      <c r="G158" s="52" t="s">
        <v>475</v>
      </c>
      <c r="H158" s="52">
        <v>2030</v>
      </c>
      <c r="I158" s="52">
        <v>2029.36</v>
      </c>
      <c r="J158" s="52">
        <v>1995.93</v>
      </c>
      <c r="K158" s="52">
        <v>1995.93</v>
      </c>
      <c r="L158" s="52">
        <v>1995.93</v>
      </c>
      <c r="M158" s="16" t="s">
        <v>66</v>
      </c>
      <c r="N158" s="16">
        <v>1524</v>
      </c>
      <c r="O158" s="16" t="s">
        <v>66</v>
      </c>
      <c r="P158" s="16">
        <v>1524</v>
      </c>
      <c r="Q158" s="16">
        <v>1915.21</v>
      </c>
      <c r="R158" s="16">
        <v>83.45</v>
      </c>
      <c r="S158" s="16" t="s">
        <v>129</v>
      </c>
      <c r="T158" s="16">
        <v>83.45</v>
      </c>
      <c r="U158" s="54" t="s">
        <v>476</v>
      </c>
    </row>
    <row r="159" ht="27" customHeight="true" spans="1:22">
      <c r="A159" s="16">
        <f>SUBTOTAL(103,$B$6:B159)</f>
        <v>25</v>
      </c>
      <c r="B159" s="20"/>
      <c r="C159" s="20"/>
      <c r="D159" s="52"/>
      <c r="E159" s="52"/>
      <c r="F159" s="52"/>
      <c r="G159" s="52"/>
      <c r="H159" s="52"/>
      <c r="I159" s="52"/>
      <c r="J159" s="52"/>
      <c r="K159" s="52"/>
      <c r="L159" s="52"/>
      <c r="M159" s="16" t="s">
        <v>82</v>
      </c>
      <c r="N159" s="16">
        <v>506</v>
      </c>
      <c r="O159" s="16" t="s">
        <v>82</v>
      </c>
      <c r="P159" s="16">
        <v>505.36</v>
      </c>
      <c r="Q159" s="16"/>
      <c r="R159" s="16"/>
      <c r="S159" s="16"/>
      <c r="T159" s="16"/>
      <c r="U159" s="54"/>
      <c r="V159" s="53"/>
    </row>
    <row r="160" customFormat="true" ht="27" customHeight="true" spans="1:22">
      <c r="A160" s="16">
        <f>SUBTOTAL(103,$B$6:B160)</f>
        <v>26</v>
      </c>
      <c r="B160" s="20" t="s">
        <v>477</v>
      </c>
      <c r="C160" s="20" t="s">
        <v>478</v>
      </c>
      <c r="D160" s="52" t="s">
        <v>28</v>
      </c>
      <c r="E160" s="52" t="s">
        <v>28</v>
      </c>
      <c r="F160" s="52" t="s">
        <v>479</v>
      </c>
      <c r="G160" s="52" t="s">
        <v>480</v>
      </c>
      <c r="H160" s="52">
        <v>1047</v>
      </c>
      <c r="I160" s="52">
        <v>875</v>
      </c>
      <c r="J160" s="52">
        <v>877.8</v>
      </c>
      <c r="K160" s="52"/>
      <c r="L160" s="52"/>
      <c r="M160" s="52" t="s">
        <v>82</v>
      </c>
      <c r="N160" s="52">
        <v>1047</v>
      </c>
      <c r="O160" s="16" t="s">
        <v>66</v>
      </c>
      <c r="P160" s="16">
        <v>625</v>
      </c>
      <c r="Q160" s="16">
        <f>100+160+19.5+90.12+60+64.66+98.41</f>
        <v>592.69</v>
      </c>
      <c r="R160" s="16">
        <f>J160-Q160</f>
        <v>285.11</v>
      </c>
      <c r="S160" s="52" t="s">
        <v>67</v>
      </c>
      <c r="T160" s="16">
        <v>2.8</v>
      </c>
      <c r="U160" s="20" t="s">
        <v>481</v>
      </c>
      <c r="V160" s="53"/>
    </row>
    <row r="161" customFormat="true" ht="27" customHeight="true" spans="1:22">
      <c r="A161" s="16">
        <f>SUBTOTAL(103,$B$6:B161)</f>
        <v>26</v>
      </c>
      <c r="B161" s="20"/>
      <c r="C161" s="20"/>
      <c r="D161" s="52"/>
      <c r="E161" s="52"/>
      <c r="F161" s="52"/>
      <c r="G161" s="52"/>
      <c r="H161" s="52"/>
      <c r="I161" s="52"/>
      <c r="J161" s="52"/>
      <c r="K161" s="52"/>
      <c r="L161" s="52"/>
      <c r="M161" s="52"/>
      <c r="N161" s="52"/>
      <c r="O161" s="16" t="s">
        <v>82</v>
      </c>
      <c r="P161" s="16">
        <v>250</v>
      </c>
      <c r="Q161" s="16"/>
      <c r="R161" s="16"/>
      <c r="S161" s="52"/>
      <c r="T161" s="16"/>
      <c r="U161" s="20"/>
      <c r="V161" s="53"/>
    </row>
    <row r="162" customFormat="true" ht="34" customHeight="true" spans="1:21">
      <c r="A162" s="21" t="s">
        <v>482</v>
      </c>
      <c r="B162" s="22"/>
      <c r="C162" s="23"/>
      <c r="D162" s="24"/>
      <c r="E162" s="24"/>
      <c r="F162" s="24"/>
      <c r="G162" s="24"/>
      <c r="H162" s="27">
        <f t="shared" ref="H162:R162" si="11">SUBTOTAL(9,H6:H160)</f>
        <v>440995.06</v>
      </c>
      <c r="I162" s="27">
        <f t="shared" si="11"/>
        <v>193482.8724</v>
      </c>
      <c r="J162" s="27">
        <f t="shared" si="11"/>
        <v>197611.227467</v>
      </c>
      <c r="K162" s="27">
        <f t="shared" si="11"/>
        <v>127162.254551</v>
      </c>
      <c r="L162" s="27">
        <f t="shared" si="11"/>
        <v>106869.054923</v>
      </c>
      <c r="M162" s="27">
        <f t="shared" si="11"/>
        <v>0</v>
      </c>
      <c r="N162" s="27">
        <f t="shared" si="11"/>
        <v>254392.6965</v>
      </c>
      <c r="O162" s="27">
        <f t="shared" si="11"/>
        <v>0</v>
      </c>
      <c r="P162" s="27">
        <f t="shared" si="11"/>
        <v>197183.830267</v>
      </c>
      <c r="Q162" s="29">
        <f t="shared" si="11"/>
        <v>179853.616267</v>
      </c>
      <c r="R162" s="29">
        <f t="shared" si="11"/>
        <v>33770.226</v>
      </c>
      <c r="S162" s="29"/>
      <c r="T162" s="29">
        <f>SUBTOTAL(9,T6:T160)</f>
        <v>21786.4892</v>
      </c>
      <c r="U162" s="30"/>
    </row>
  </sheetData>
  <autoFilter ref="A5:V159">
    <extLst/>
  </autoFilter>
  <mergeCells count="738">
    <mergeCell ref="A2:U2"/>
    <mergeCell ref="T3:U3"/>
    <mergeCell ref="F4:H4"/>
    <mergeCell ref="M4:N4"/>
    <mergeCell ref="O4:P4"/>
    <mergeCell ref="R4:T4"/>
    <mergeCell ref="A162:C162"/>
    <mergeCell ref="A4:A5"/>
    <mergeCell ref="B4:B5"/>
    <mergeCell ref="B6:B16"/>
    <mergeCell ref="B17:B23"/>
    <mergeCell ref="B25:B28"/>
    <mergeCell ref="B29:B33"/>
    <mergeCell ref="B34:B35"/>
    <mergeCell ref="B36:B37"/>
    <mergeCell ref="B39:B43"/>
    <mergeCell ref="B44:B47"/>
    <mergeCell ref="B48:B49"/>
    <mergeCell ref="B50:B52"/>
    <mergeCell ref="B53:B59"/>
    <mergeCell ref="B60:B61"/>
    <mergeCell ref="B63:B67"/>
    <mergeCell ref="B68:B69"/>
    <mergeCell ref="B70:B75"/>
    <mergeCell ref="B76:B86"/>
    <mergeCell ref="B87:B91"/>
    <mergeCell ref="B93:B128"/>
    <mergeCell ref="B129:B131"/>
    <mergeCell ref="B132:B157"/>
    <mergeCell ref="B158:B159"/>
    <mergeCell ref="B160:B161"/>
    <mergeCell ref="C4:C5"/>
    <mergeCell ref="C19:C20"/>
    <mergeCell ref="C22:C23"/>
    <mergeCell ref="C25:C26"/>
    <mergeCell ref="C29:C31"/>
    <mergeCell ref="C32:C33"/>
    <mergeCell ref="C39:C40"/>
    <mergeCell ref="C41:C43"/>
    <mergeCell ref="C44:C45"/>
    <mergeCell ref="C46:C47"/>
    <mergeCell ref="C48:C49"/>
    <mergeCell ref="C50:C51"/>
    <mergeCell ref="C53:C54"/>
    <mergeCell ref="C56:C57"/>
    <mergeCell ref="C58:C59"/>
    <mergeCell ref="C60:C61"/>
    <mergeCell ref="C63:C64"/>
    <mergeCell ref="C65:C67"/>
    <mergeCell ref="C68:C69"/>
    <mergeCell ref="C71:C72"/>
    <mergeCell ref="C73:C74"/>
    <mergeCell ref="C77:C78"/>
    <mergeCell ref="C81:C82"/>
    <mergeCell ref="C84:C85"/>
    <mergeCell ref="C87:C88"/>
    <mergeCell ref="C93:C94"/>
    <mergeCell ref="C95:C96"/>
    <mergeCell ref="C97:C98"/>
    <mergeCell ref="C99:C100"/>
    <mergeCell ref="C101:C102"/>
    <mergeCell ref="C103:C104"/>
    <mergeCell ref="C106:C107"/>
    <mergeCell ref="C108:C109"/>
    <mergeCell ref="C111:C112"/>
    <mergeCell ref="C113:C114"/>
    <mergeCell ref="C115:C116"/>
    <mergeCell ref="C117:C119"/>
    <mergeCell ref="C132:C133"/>
    <mergeCell ref="C137:C138"/>
    <mergeCell ref="C139:C141"/>
    <mergeCell ref="C143:C144"/>
    <mergeCell ref="C145:C146"/>
    <mergeCell ref="C150:C151"/>
    <mergeCell ref="C158:C159"/>
    <mergeCell ref="C160:C161"/>
    <mergeCell ref="D4:D5"/>
    <mergeCell ref="D19:D20"/>
    <mergeCell ref="D22:D23"/>
    <mergeCell ref="D25:D26"/>
    <mergeCell ref="D29:D31"/>
    <mergeCell ref="D32:D33"/>
    <mergeCell ref="D39:D40"/>
    <mergeCell ref="D41:D43"/>
    <mergeCell ref="D44:D45"/>
    <mergeCell ref="D46:D47"/>
    <mergeCell ref="D48:D49"/>
    <mergeCell ref="D50:D51"/>
    <mergeCell ref="D53:D54"/>
    <mergeCell ref="D56:D57"/>
    <mergeCell ref="D58:D59"/>
    <mergeCell ref="D60:D61"/>
    <mergeCell ref="D63:D64"/>
    <mergeCell ref="D65:D67"/>
    <mergeCell ref="D68:D69"/>
    <mergeCell ref="D71:D72"/>
    <mergeCell ref="D73:D74"/>
    <mergeCell ref="D77:D78"/>
    <mergeCell ref="D81:D82"/>
    <mergeCell ref="D84:D85"/>
    <mergeCell ref="D87:D88"/>
    <mergeCell ref="D93:D94"/>
    <mergeCell ref="D95:D96"/>
    <mergeCell ref="D97:D98"/>
    <mergeCell ref="D99:D100"/>
    <mergeCell ref="D101:D102"/>
    <mergeCell ref="D103:D104"/>
    <mergeCell ref="D106:D107"/>
    <mergeCell ref="D108:D109"/>
    <mergeCell ref="D111:D112"/>
    <mergeCell ref="D113:D114"/>
    <mergeCell ref="D115:D116"/>
    <mergeCell ref="D117:D119"/>
    <mergeCell ref="D132:D133"/>
    <mergeCell ref="D137:D138"/>
    <mergeCell ref="D139:D141"/>
    <mergeCell ref="D143:D144"/>
    <mergeCell ref="D145:D146"/>
    <mergeCell ref="D150:D151"/>
    <mergeCell ref="D158:D159"/>
    <mergeCell ref="D160:D161"/>
    <mergeCell ref="E4:E5"/>
    <mergeCell ref="E19:E20"/>
    <mergeCell ref="E22:E23"/>
    <mergeCell ref="E25:E26"/>
    <mergeCell ref="E29:E31"/>
    <mergeCell ref="E32:E33"/>
    <mergeCell ref="E39:E40"/>
    <mergeCell ref="E41:E43"/>
    <mergeCell ref="E44:E45"/>
    <mergeCell ref="E46:E47"/>
    <mergeCell ref="E48:E49"/>
    <mergeCell ref="E50:E51"/>
    <mergeCell ref="E53:E54"/>
    <mergeCell ref="E56:E57"/>
    <mergeCell ref="E58:E59"/>
    <mergeCell ref="E60:E61"/>
    <mergeCell ref="E63:E64"/>
    <mergeCell ref="E65:E67"/>
    <mergeCell ref="E68:E69"/>
    <mergeCell ref="E71:E72"/>
    <mergeCell ref="E73:E74"/>
    <mergeCell ref="E77:E78"/>
    <mergeCell ref="E81:E82"/>
    <mergeCell ref="E84:E85"/>
    <mergeCell ref="E87:E88"/>
    <mergeCell ref="E93:E94"/>
    <mergeCell ref="E95:E96"/>
    <mergeCell ref="E97:E98"/>
    <mergeCell ref="E99:E100"/>
    <mergeCell ref="E101:E102"/>
    <mergeCell ref="E103:E104"/>
    <mergeCell ref="E106:E107"/>
    <mergeCell ref="E108:E109"/>
    <mergeCell ref="E111:E112"/>
    <mergeCell ref="E113:E114"/>
    <mergeCell ref="E115:E116"/>
    <mergeCell ref="E117:E119"/>
    <mergeCell ref="E132:E133"/>
    <mergeCell ref="E137:E138"/>
    <mergeCell ref="E139:E141"/>
    <mergeCell ref="E143:E144"/>
    <mergeCell ref="E145:E146"/>
    <mergeCell ref="E150:E151"/>
    <mergeCell ref="E158:E159"/>
    <mergeCell ref="E160:E161"/>
    <mergeCell ref="F19:F20"/>
    <mergeCell ref="F22:F23"/>
    <mergeCell ref="F25:F26"/>
    <mergeCell ref="F29:F31"/>
    <mergeCell ref="F32:F33"/>
    <mergeCell ref="F39:F40"/>
    <mergeCell ref="F41:F43"/>
    <mergeCell ref="F44:F45"/>
    <mergeCell ref="F46:F47"/>
    <mergeCell ref="F48:F49"/>
    <mergeCell ref="F50:F51"/>
    <mergeCell ref="F53:F54"/>
    <mergeCell ref="F56:F57"/>
    <mergeCell ref="F58:F59"/>
    <mergeCell ref="F60:F61"/>
    <mergeCell ref="F63:F64"/>
    <mergeCell ref="F65:F67"/>
    <mergeCell ref="F68:F69"/>
    <mergeCell ref="F71:F72"/>
    <mergeCell ref="F73:F74"/>
    <mergeCell ref="F77:F78"/>
    <mergeCell ref="F81:F82"/>
    <mergeCell ref="F84:F85"/>
    <mergeCell ref="F87:F88"/>
    <mergeCell ref="F93:F94"/>
    <mergeCell ref="F95:F96"/>
    <mergeCell ref="F97:F98"/>
    <mergeCell ref="F99:F100"/>
    <mergeCell ref="F101:F102"/>
    <mergeCell ref="F103:F104"/>
    <mergeCell ref="F106:F107"/>
    <mergeCell ref="F108:F109"/>
    <mergeCell ref="F111:F112"/>
    <mergeCell ref="F113:F114"/>
    <mergeCell ref="F115:F116"/>
    <mergeCell ref="F117:F119"/>
    <mergeCell ref="F132:F133"/>
    <mergeCell ref="F137:F138"/>
    <mergeCell ref="F139:F141"/>
    <mergeCell ref="F143:F144"/>
    <mergeCell ref="F145:F146"/>
    <mergeCell ref="F150:F151"/>
    <mergeCell ref="F158:F159"/>
    <mergeCell ref="F160:F161"/>
    <mergeCell ref="G19:G20"/>
    <mergeCell ref="G22:G23"/>
    <mergeCell ref="G25:G26"/>
    <mergeCell ref="G29:G31"/>
    <mergeCell ref="G32:G33"/>
    <mergeCell ref="G39:G40"/>
    <mergeCell ref="G41:G43"/>
    <mergeCell ref="G44:G45"/>
    <mergeCell ref="G46:G47"/>
    <mergeCell ref="G48:G49"/>
    <mergeCell ref="G50:G51"/>
    <mergeCell ref="G53:G54"/>
    <mergeCell ref="G56:G57"/>
    <mergeCell ref="G58:G59"/>
    <mergeCell ref="G60:G61"/>
    <mergeCell ref="G63:G64"/>
    <mergeCell ref="G65:G67"/>
    <mergeCell ref="G68:G69"/>
    <mergeCell ref="G71:G72"/>
    <mergeCell ref="G73:G74"/>
    <mergeCell ref="G77:G78"/>
    <mergeCell ref="G81:G82"/>
    <mergeCell ref="G84:G85"/>
    <mergeCell ref="G87:G88"/>
    <mergeCell ref="G93:G94"/>
    <mergeCell ref="G95:G96"/>
    <mergeCell ref="G97:G98"/>
    <mergeCell ref="G99:G100"/>
    <mergeCell ref="G101:G102"/>
    <mergeCell ref="G103:G104"/>
    <mergeCell ref="G106:G107"/>
    <mergeCell ref="G108:G109"/>
    <mergeCell ref="G111:G112"/>
    <mergeCell ref="G113:G114"/>
    <mergeCell ref="G115:G116"/>
    <mergeCell ref="G117:G119"/>
    <mergeCell ref="G132:G133"/>
    <mergeCell ref="G137:G138"/>
    <mergeCell ref="G139:G141"/>
    <mergeCell ref="G143:G144"/>
    <mergeCell ref="G145:G146"/>
    <mergeCell ref="G150:G151"/>
    <mergeCell ref="G158:G159"/>
    <mergeCell ref="G160:G161"/>
    <mergeCell ref="H19:H20"/>
    <mergeCell ref="H22:H23"/>
    <mergeCell ref="H25:H26"/>
    <mergeCell ref="H29:H31"/>
    <mergeCell ref="H32:H33"/>
    <mergeCell ref="H39:H40"/>
    <mergeCell ref="H41:H43"/>
    <mergeCell ref="H44:H45"/>
    <mergeCell ref="H46:H47"/>
    <mergeCell ref="H48:H49"/>
    <mergeCell ref="H50:H51"/>
    <mergeCell ref="H53:H54"/>
    <mergeCell ref="H56:H57"/>
    <mergeCell ref="H58:H59"/>
    <mergeCell ref="H60:H61"/>
    <mergeCell ref="H63:H64"/>
    <mergeCell ref="H65:H67"/>
    <mergeCell ref="H68:H69"/>
    <mergeCell ref="H71:H72"/>
    <mergeCell ref="H73:H74"/>
    <mergeCell ref="H77:H78"/>
    <mergeCell ref="H81:H82"/>
    <mergeCell ref="H84:H85"/>
    <mergeCell ref="H87:H88"/>
    <mergeCell ref="H93:H94"/>
    <mergeCell ref="H95:H96"/>
    <mergeCell ref="H97:H98"/>
    <mergeCell ref="H99:H100"/>
    <mergeCell ref="H101:H102"/>
    <mergeCell ref="H103:H104"/>
    <mergeCell ref="H106:H107"/>
    <mergeCell ref="H108:H109"/>
    <mergeCell ref="H111:H112"/>
    <mergeCell ref="H113:H114"/>
    <mergeCell ref="H115:H116"/>
    <mergeCell ref="H117:H119"/>
    <mergeCell ref="H132:H133"/>
    <mergeCell ref="H137:H138"/>
    <mergeCell ref="H139:H141"/>
    <mergeCell ref="H143:H144"/>
    <mergeCell ref="H145:H146"/>
    <mergeCell ref="H150:H151"/>
    <mergeCell ref="H158:H159"/>
    <mergeCell ref="H160:H161"/>
    <mergeCell ref="I4:I5"/>
    <mergeCell ref="I19:I20"/>
    <mergeCell ref="I22:I23"/>
    <mergeCell ref="I25:I26"/>
    <mergeCell ref="I29:I31"/>
    <mergeCell ref="I32:I33"/>
    <mergeCell ref="I36:I37"/>
    <mergeCell ref="I39:I40"/>
    <mergeCell ref="I41:I43"/>
    <mergeCell ref="I44:I45"/>
    <mergeCell ref="I46:I47"/>
    <mergeCell ref="I48:I49"/>
    <mergeCell ref="I50:I51"/>
    <mergeCell ref="I53:I54"/>
    <mergeCell ref="I56:I57"/>
    <mergeCell ref="I58:I59"/>
    <mergeCell ref="I60:I61"/>
    <mergeCell ref="I63:I64"/>
    <mergeCell ref="I65:I67"/>
    <mergeCell ref="I68:I69"/>
    <mergeCell ref="I71:I72"/>
    <mergeCell ref="I73:I74"/>
    <mergeCell ref="I77:I78"/>
    <mergeCell ref="I81:I82"/>
    <mergeCell ref="I84:I85"/>
    <mergeCell ref="I87:I88"/>
    <mergeCell ref="I93:I94"/>
    <mergeCell ref="I95:I96"/>
    <mergeCell ref="I97:I98"/>
    <mergeCell ref="I99:I100"/>
    <mergeCell ref="I101:I102"/>
    <mergeCell ref="I103:I104"/>
    <mergeCell ref="I106:I107"/>
    <mergeCell ref="I108:I109"/>
    <mergeCell ref="I111:I112"/>
    <mergeCell ref="I113:I114"/>
    <mergeCell ref="I115:I116"/>
    <mergeCell ref="I117:I119"/>
    <mergeCell ref="I132:I133"/>
    <mergeCell ref="I137:I138"/>
    <mergeCell ref="I139:I141"/>
    <mergeCell ref="I143:I144"/>
    <mergeCell ref="I145:I146"/>
    <mergeCell ref="I150:I151"/>
    <mergeCell ref="I158:I159"/>
    <mergeCell ref="I160:I161"/>
    <mergeCell ref="J4:J5"/>
    <mergeCell ref="J19:J20"/>
    <mergeCell ref="J22:J23"/>
    <mergeCell ref="J25:J26"/>
    <mergeCell ref="J29:J31"/>
    <mergeCell ref="J32:J33"/>
    <mergeCell ref="J39:J40"/>
    <mergeCell ref="J41:J43"/>
    <mergeCell ref="J44:J45"/>
    <mergeCell ref="J46:J47"/>
    <mergeCell ref="J48:J49"/>
    <mergeCell ref="J50:J51"/>
    <mergeCell ref="J53:J54"/>
    <mergeCell ref="J56:J57"/>
    <mergeCell ref="J58:J59"/>
    <mergeCell ref="J60:J61"/>
    <mergeCell ref="J63:J64"/>
    <mergeCell ref="J65:J67"/>
    <mergeCell ref="J68:J69"/>
    <mergeCell ref="J71:J72"/>
    <mergeCell ref="J73:J74"/>
    <mergeCell ref="J77:J78"/>
    <mergeCell ref="J81:J82"/>
    <mergeCell ref="J84:J85"/>
    <mergeCell ref="J87:J88"/>
    <mergeCell ref="J93:J94"/>
    <mergeCell ref="J95:J96"/>
    <mergeCell ref="J97:J98"/>
    <mergeCell ref="J99:J100"/>
    <mergeCell ref="J101:J102"/>
    <mergeCell ref="J103:J104"/>
    <mergeCell ref="J106:J107"/>
    <mergeCell ref="J108:J109"/>
    <mergeCell ref="J111:J112"/>
    <mergeCell ref="J113:J114"/>
    <mergeCell ref="J115:J116"/>
    <mergeCell ref="J117:J119"/>
    <mergeCell ref="J132:J133"/>
    <mergeCell ref="J137:J138"/>
    <mergeCell ref="J139:J141"/>
    <mergeCell ref="J143:J144"/>
    <mergeCell ref="J145:J146"/>
    <mergeCell ref="J150:J151"/>
    <mergeCell ref="J158:J159"/>
    <mergeCell ref="J160:J161"/>
    <mergeCell ref="K4:K5"/>
    <mergeCell ref="K19:K20"/>
    <mergeCell ref="K22:K23"/>
    <mergeCell ref="K25:K26"/>
    <mergeCell ref="K29:K31"/>
    <mergeCell ref="K32:K33"/>
    <mergeCell ref="K39:K40"/>
    <mergeCell ref="K41:K43"/>
    <mergeCell ref="K44:K45"/>
    <mergeCell ref="K46:K47"/>
    <mergeCell ref="K48:K49"/>
    <mergeCell ref="K50:K51"/>
    <mergeCell ref="K53:K54"/>
    <mergeCell ref="K56:K57"/>
    <mergeCell ref="K58:K59"/>
    <mergeCell ref="K60:K61"/>
    <mergeCell ref="K63:K64"/>
    <mergeCell ref="K65:K67"/>
    <mergeCell ref="K68:K69"/>
    <mergeCell ref="K71:K72"/>
    <mergeCell ref="K73:K74"/>
    <mergeCell ref="K77:K78"/>
    <mergeCell ref="K81:K82"/>
    <mergeCell ref="K84:K85"/>
    <mergeCell ref="K87:K88"/>
    <mergeCell ref="K93:K94"/>
    <mergeCell ref="K95:K96"/>
    <mergeCell ref="K97:K98"/>
    <mergeCell ref="K99:K100"/>
    <mergeCell ref="K101:K102"/>
    <mergeCell ref="K103:K104"/>
    <mergeCell ref="K106:K107"/>
    <mergeCell ref="K108:K109"/>
    <mergeCell ref="K111:K112"/>
    <mergeCell ref="K113:K114"/>
    <mergeCell ref="K115:K116"/>
    <mergeCell ref="K117:K119"/>
    <mergeCell ref="K132:K133"/>
    <mergeCell ref="K137:K138"/>
    <mergeCell ref="K139:K141"/>
    <mergeCell ref="K143:K144"/>
    <mergeCell ref="K145:K146"/>
    <mergeCell ref="K150:K151"/>
    <mergeCell ref="K158:K159"/>
    <mergeCell ref="K160:K161"/>
    <mergeCell ref="L4:L5"/>
    <mergeCell ref="L19:L20"/>
    <mergeCell ref="L22:L23"/>
    <mergeCell ref="L25:L26"/>
    <mergeCell ref="L29:L31"/>
    <mergeCell ref="L32:L33"/>
    <mergeCell ref="L39:L40"/>
    <mergeCell ref="L41:L43"/>
    <mergeCell ref="L44:L45"/>
    <mergeCell ref="L46:L47"/>
    <mergeCell ref="L48:L49"/>
    <mergeCell ref="L50:L51"/>
    <mergeCell ref="L53:L54"/>
    <mergeCell ref="L56:L57"/>
    <mergeCell ref="L58:L59"/>
    <mergeCell ref="L60:L61"/>
    <mergeCell ref="L63:L64"/>
    <mergeCell ref="L65:L67"/>
    <mergeCell ref="L68:L69"/>
    <mergeCell ref="L71:L72"/>
    <mergeCell ref="L73:L74"/>
    <mergeCell ref="L77:L78"/>
    <mergeCell ref="L81:L82"/>
    <mergeCell ref="L84:L85"/>
    <mergeCell ref="L87:L88"/>
    <mergeCell ref="L93:L94"/>
    <mergeCell ref="L95:L96"/>
    <mergeCell ref="L97:L98"/>
    <mergeCell ref="L99:L100"/>
    <mergeCell ref="L101:L102"/>
    <mergeCell ref="L103:L104"/>
    <mergeCell ref="L106:L107"/>
    <mergeCell ref="L108:L109"/>
    <mergeCell ref="L111:L112"/>
    <mergeCell ref="L113:L114"/>
    <mergeCell ref="L115:L116"/>
    <mergeCell ref="L117:L119"/>
    <mergeCell ref="L132:L133"/>
    <mergeCell ref="L137:L138"/>
    <mergeCell ref="L139:L141"/>
    <mergeCell ref="L143:L144"/>
    <mergeCell ref="L145:L146"/>
    <mergeCell ref="L150:L151"/>
    <mergeCell ref="L158:L159"/>
    <mergeCell ref="L160:L161"/>
    <mergeCell ref="M39:M40"/>
    <mergeCell ref="M50:M51"/>
    <mergeCell ref="M68:M69"/>
    <mergeCell ref="M73:M74"/>
    <mergeCell ref="M93:M94"/>
    <mergeCell ref="M95:M96"/>
    <mergeCell ref="M97:M98"/>
    <mergeCell ref="M99:M100"/>
    <mergeCell ref="M101:M102"/>
    <mergeCell ref="M103:M104"/>
    <mergeCell ref="M108:M109"/>
    <mergeCell ref="M111:M112"/>
    <mergeCell ref="M113:M114"/>
    <mergeCell ref="M115:M116"/>
    <mergeCell ref="M117:M119"/>
    <mergeCell ref="M132:M133"/>
    <mergeCell ref="M137:M138"/>
    <mergeCell ref="M139:M141"/>
    <mergeCell ref="M143:M144"/>
    <mergeCell ref="M145:M146"/>
    <mergeCell ref="M150:M151"/>
    <mergeCell ref="M160:M161"/>
    <mergeCell ref="N39:N40"/>
    <mergeCell ref="N41:N43"/>
    <mergeCell ref="N50:N51"/>
    <mergeCell ref="N68:N69"/>
    <mergeCell ref="N73:N74"/>
    <mergeCell ref="N93:N94"/>
    <mergeCell ref="N95:N96"/>
    <mergeCell ref="N97:N98"/>
    <mergeCell ref="N99:N100"/>
    <mergeCell ref="N101:N102"/>
    <mergeCell ref="N103:N104"/>
    <mergeCell ref="N108:N109"/>
    <mergeCell ref="N111:N112"/>
    <mergeCell ref="N113:N114"/>
    <mergeCell ref="N115:N116"/>
    <mergeCell ref="N117:N119"/>
    <mergeCell ref="N132:N133"/>
    <mergeCell ref="N137:N138"/>
    <mergeCell ref="N139:N141"/>
    <mergeCell ref="N143:N144"/>
    <mergeCell ref="N145:N146"/>
    <mergeCell ref="N150:N151"/>
    <mergeCell ref="N160:N161"/>
    <mergeCell ref="O36:O37"/>
    <mergeCell ref="O81:O82"/>
    <mergeCell ref="O84:O85"/>
    <mergeCell ref="O106:O107"/>
    <mergeCell ref="O108:O109"/>
    <mergeCell ref="P22:P23"/>
    <mergeCell ref="P36:P37"/>
    <mergeCell ref="P81:P82"/>
    <mergeCell ref="P84:P85"/>
    <mergeCell ref="P106:P107"/>
    <mergeCell ref="P108:P109"/>
    <mergeCell ref="Q4:Q5"/>
    <mergeCell ref="Q19:Q20"/>
    <mergeCell ref="Q22:Q23"/>
    <mergeCell ref="Q25:Q26"/>
    <mergeCell ref="Q32:Q33"/>
    <mergeCell ref="Q41:Q43"/>
    <mergeCell ref="Q44:Q45"/>
    <mergeCell ref="Q46:Q47"/>
    <mergeCell ref="Q48:Q49"/>
    <mergeCell ref="Q50:Q51"/>
    <mergeCell ref="Q53:Q54"/>
    <mergeCell ref="Q56:Q57"/>
    <mergeCell ref="Q58:Q59"/>
    <mergeCell ref="Q60:Q61"/>
    <mergeCell ref="Q63:Q64"/>
    <mergeCell ref="Q65:Q67"/>
    <mergeCell ref="Q71:Q72"/>
    <mergeCell ref="Q73:Q74"/>
    <mergeCell ref="Q77:Q78"/>
    <mergeCell ref="Q81:Q82"/>
    <mergeCell ref="Q84:Q85"/>
    <mergeCell ref="Q87:Q88"/>
    <mergeCell ref="Q93:Q94"/>
    <mergeCell ref="Q95:Q96"/>
    <mergeCell ref="Q97:Q98"/>
    <mergeCell ref="Q99:Q100"/>
    <mergeCell ref="Q101:Q102"/>
    <mergeCell ref="Q103:Q104"/>
    <mergeCell ref="Q106:Q107"/>
    <mergeCell ref="Q108:Q109"/>
    <mergeCell ref="Q111:Q112"/>
    <mergeCell ref="Q113:Q114"/>
    <mergeCell ref="Q115:Q116"/>
    <mergeCell ref="Q117:Q119"/>
    <mergeCell ref="Q132:Q133"/>
    <mergeCell ref="Q137:Q138"/>
    <mergeCell ref="Q139:Q141"/>
    <mergeCell ref="Q143:Q144"/>
    <mergeCell ref="Q145:Q146"/>
    <mergeCell ref="Q150:Q151"/>
    <mergeCell ref="Q158:Q159"/>
    <mergeCell ref="Q160:Q161"/>
    <mergeCell ref="R19:R20"/>
    <mergeCell ref="R22:R23"/>
    <mergeCell ref="R25:R26"/>
    <mergeCell ref="R32:R33"/>
    <mergeCell ref="R39:R40"/>
    <mergeCell ref="R41:R43"/>
    <mergeCell ref="R44:R45"/>
    <mergeCell ref="R46:R47"/>
    <mergeCell ref="R48:R49"/>
    <mergeCell ref="R50:R51"/>
    <mergeCell ref="R53:R54"/>
    <mergeCell ref="R56:R57"/>
    <mergeCell ref="R58:R59"/>
    <mergeCell ref="R60:R61"/>
    <mergeCell ref="R63:R64"/>
    <mergeCell ref="R65:R67"/>
    <mergeCell ref="R68:R69"/>
    <mergeCell ref="R71:R72"/>
    <mergeCell ref="R73:R74"/>
    <mergeCell ref="R77:R78"/>
    <mergeCell ref="R81:R82"/>
    <mergeCell ref="R84:R85"/>
    <mergeCell ref="R87:R88"/>
    <mergeCell ref="R93:R94"/>
    <mergeCell ref="R106:R107"/>
    <mergeCell ref="R111:R112"/>
    <mergeCell ref="R113:R114"/>
    <mergeCell ref="R115:R116"/>
    <mergeCell ref="R117:R119"/>
    <mergeCell ref="R132:R133"/>
    <mergeCell ref="R137:R138"/>
    <mergeCell ref="R139:R141"/>
    <mergeCell ref="R143:R144"/>
    <mergeCell ref="R145:R146"/>
    <mergeCell ref="R150:R151"/>
    <mergeCell ref="R158:R159"/>
    <mergeCell ref="R160:R161"/>
    <mergeCell ref="S19:S20"/>
    <mergeCell ref="S22:S23"/>
    <mergeCell ref="S25:S26"/>
    <mergeCell ref="S29:S31"/>
    <mergeCell ref="S32:S33"/>
    <mergeCell ref="S39:S40"/>
    <mergeCell ref="S41:S43"/>
    <mergeCell ref="S44:S45"/>
    <mergeCell ref="S46:S47"/>
    <mergeCell ref="S48:S49"/>
    <mergeCell ref="S50:S51"/>
    <mergeCell ref="S53:S54"/>
    <mergeCell ref="S58:S59"/>
    <mergeCell ref="S60:S61"/>
    <mergeCell ref="S63:S64"/>
    <mergeCell ref="S65:S67"/>
    <mergeCell ref="S68:S69"/>
    <mergeCell ref="S71:S72"/>
    <mergeCell ref="S73:S74"/>
    <mergeCell ref="S77:S78"/>
    <mergeCell ref="S81:S82"/>
    <mergeCell ref="S84:S85"/>
    <mergeCell ref="S87:S88"/>
    <mergeCell ref="S93:S94"/>
    <mergeCell ref="S106:S107"/>
    <mergeCell ref="S111:S112"/>
    <mergeCell ref="S113:S114"/>
    <mergeCell ref="S115:S116"/>
    <mergeCell ref="S117:S119"/>
    <mergeCell ref="S132:S133"/>
    <mergeCell ref="S137:S138"/>
    <mergeCell ref="S139:S141"/>
    <mergeCell ref="S143:S144"/>
    <mergeCell ref="S145:S146"/>
    <mergeCell ref="S150:S151"/>
    <mergeCell ref="S158:S159"/>
    <mergeCell ref="S160:S161"/>
    <mergeCell ref="T19:T20"/>
    <mergeCell ref="T22:T23"/>
    <mergeCell ref="T25:T26"/>
    <mergeCell ref="T29:T31"/>
    <mergeCell ref="T32:T33"/>
    <mergeCell ref="T39:T40"/>
    <mergeCell ref="T41:T43"/>
    <mergeCell ref="T44:T45"/>
    <mergeCell ref="T46:T47"/>
    <mergeCell ref="T50:T51"/>
    <mergeCell ref="T53:T54"/>
    <mergeCell ref="T58:T59"/>
    <mergeCell ref="T60:T61"/>
    <mergeCell ref="T63:T64"/>
    <mergeCell ref="T65:T67"/>
    <mergeCell ref="T68:T69"/>
    <mergeCell ref="T71:T72"/>
    <mergeCell ref="T73:T74"/>
    <mergeCell ref="T77:T78"/>
    <mergeCell ref="T81:T82"/>
    <mergeCell ref="T84:T85"/>
    <mergeCell ref="T87:T88"/>
    <mergeCell ref="T93:T94"/>
    <mergeCell ref="T95:T96"/>
    <mergeCell ref="T97:T98"/>
    <mergeCell ref="T99:T100"/>
    <mergeCell ref="T101:T102"/>
    <mergeCell ref="T103:T104"/>
    <mergeCell ref="T106:T107"/>
    <mergeCell ref="T108:T109"/>
    <mergeCell ref="T111:T112"/>
    <mergeCell ref="T113:T114"/>
    <mergeCell ref="T115:T116"/>
    <mergeCell ref="T117:T119"/>
    <mergeCell ref="T132:T133"/>
    <mergeCell ref="T137:T138"/>
    <mergeCell ref="T139:T141"/>
    <mergeCell ref="T143:T144"/>
    <mergeCell ref="T145:T146"/>
    <mergeCell ref="T150:T151"/>
    <mergeCell ref="T158:T159"/>
    <mergeCell ref="T160:T161"/>
    <mergeCell ref="U4:U5"/>
    <mergeCell ref="U19:U20"/>
    <mergeCell ref="U22:U23"/>
    <mergeCell ref="U25:U26"/>
    <mergeCell ref="U29:U31"/>
    <mergeCell ref="U32:U33"/>
    <mergeCell ref="U39:U40"/>
    <mergeCell ref="U41:U43"/>
    <mergeCell ref="U44:U45"/>
    <mergeCell ref="U46:U47"/>
    <mergeCell ref="U48:U49"/>
    <mergeCell ref="U50:U51"/>
    <mergeCell ref="U53:U54"/>
    <mergeCell ref="U56:U57"/>
    <mergeCell ref="U58:U59"/>
    <mergeCell ref="U60:U61"/>
    <mergeCell ref="U63:U64"/>
    <mergeCell ref="U65:U67"/>
    <mergeCell ref="U68:U69"/>
    <mergeCell ref="U71:U72"/>
    <mergeCell ref="U73:U74"/>
    <mergeCell ref="U77:U78"/>
    <mergeCell ref="U81:U82"/>
    <mergeCell ref="U84:U85"/>
    <mergeCell ref="U87:U88"/>
    <mergeCell ref="U93:U94"/>
    <mergeCell ref="U95:U96"/>
    <mergeCell ref="U97:U98"/>
    <mergeCell ref="U99:U100"/>
    <mergeCell ref="U101:U102"/>
    <mergeCell ref="U103:U104"/>
    <mergeCell ref="U106:U107"/>
    <mergeCell ref="U108:U109"/>
    <mergeCell ref="U111:U112"/>
    <mergeCell ref="U113:U114"/>
    <mergeCell ref="U115:U116"/>
    <mergeCell ref="U117:U119"/>
    <mergeCell ref="U132:U133"/>
    <mergeCell ref="U137:U138"/>
    <mergeCell ref="U139:U141"/>
    <mergeCell ref="U143:U144"/>
    <mergeCell ref="U145:U146"/>
    <mergeCell ref="U150:U151"/>
    <mergeCell ref="U158:U159"/>
    <mergeCell ref="U160:U161"/>
  </mergeCells>
  <dataValidations count="3">
    <dataValidation type="list" allowBlank="1" showInputMessage="1" showErrorMessage="1" sqref="S6 S7 S8 S9 S10 S11 S12 S13 S17 S18 S24 S34 S35 S36 S37 S38 S41 S46 S48 S50 S53 S60 S62 S63 S70 S75 S86 S92 S93 S105 S106 S107 S108 S109 S110 S111 S113 S115 S117 S131 S132 S134 S135 S136 S139 S140 S141 S143 S145 S146 S147 S148 S149 S150 S151 S152 S154 S155 S14:S16 S19:S23 S25:S26 S27:S28 S29:S31 S32:S33 S39:S40 S42:S43 S68:S69 S71:S72 S73:S74 S77:S78 S79:S85 S87:S88 S89:S91 S95:S96 S97:S98 S99:S100 S101:S102 S103:S104 S129:S130 S137:S138">
      <formula1>"无资金,施工中,竣工未结算,质保金,其他"</formula1>
    </dataValidation>
    <dataValidation type="list" allowBlank="1" showInputMessage="1" showErrorMessage="1" sqref="D6 E6 D7 E7 D8 E8 D9 E9 D10 E10 D11 E11 D12 E12 D13 E13 D17 E17 D18 E18 D24 E24 D29 E29 D32 E32 D33 E33 D34 E34 D35 E35 D36 E36 D37:E37 D38:E38 D39 E39 D41:E41 D44 E44 D52 E52 D55 E55 D59 E59 D62 E62 D65 E65 D66 E66 D67 E67 D70 E70 D75 E75 D76 E76 D86 E86 D92 E92 D93 E93 D95 D97 D99 D101 D103 D105 D106 D108 D110 D111 E111 D113 D115 D117 E117 D120 D121 D122 D125 D128:E128 D132 E132 D134 E134 D135 D136 D137 D146 E146 D14:D16 D19:D23 D25:D26 D27:D28 D30:D31 D46:D47 D48:D49 D50:D51 D53:D54 D56:D58 D60:D61 D63:D64 D68:D69 D71:D72 D73:D74 D77:D78 D79:D85 D87:D88 D89:D91 D123:D124 D126:D127 E14:E16 E19:E23 E25:E26 E27:E28 E30:E31 E46:E47 E48:E49 E50:E51 E53:E54 E56:E58 E60:E61 E63:E64 E68:E69 E71:E72 E73:E74 E77:E78 E79:E85 E87:E88 E89:E91 D42:E43">
      <formula1>"是,否"</formula1>
    </dataValidation>
    <dataValidation type="list" allowBlank="1" showInputMessage="1" showErrorMessage="1" sqref="M6 O6 M7 O7 M8 O8 M9 O9 M10 O10 M11 O11 M12 O12 M13 O13 M17 O17 M18 O18 M24 O24 M29 O29 M30 O30 M31 O31 M34 O34 M35 O35 M36 M37 M38 O38 M39 O39 M40 O40 M44 O44 M45 O45 M46 M47 M48 M49 M50 M51 M52 O52 M53 M54 M55 O55 M59 O59 M60 M61 M62 O62 M63 M64 M65 O65 M66 O66 O67 M70 O70 M75 O75 M76 O76 M86 O86 M92 O92 M93 M95 M97 M99 M101 M103 M105 O105 M108 M110 O110 M111 M113 M115 M117 O120 O121 O122 O131 M134 O134 M135 O135 O136 M139 O139 M140 O140 O141 M145 O145 O146 M147 O147 O148 O149 O150 O151 O152 O153 O154 O155 O156 M14:M16 M19:M23 M25:M26 M27:M28 M32:M33 M41:M43 M56:M58 M68:M69 M71:M72 M73:M74 M77:M78 M79:M85 M87:M88 M89:M91 M106:M107 O14:O16 O19:O23 O25:O26 O27:O28 O32:O33 O36:O37 O41:O43 O46:O47 O48:O49 O50:O51 O53:O54 O56:O58 O60:O61 O63:O64 O68:O69 O71:O72 O73:O74 O77:O78 O79:O85 O87:O88 O89:O91 O93:O94 O95:O96 O97:O98 O99:O100 O101:O102 O103:O104 O106:O107 O108:O109 O111:O112 O113:O114 O115:O116 O117:O119 O123:O128 O129:O130 O132:O133 O137:O138 O143:O144">
      <formula1>"中央,自治区,市本级,其他"</formula1>
    </dataValidation>
  </dataValidations>
  <pageMargins left="0.751388888888889" right="0.751388888888889" top="1" bottom="1" header="0.5" footer="0.5"/>
  <pageSetup paperSize="8" scale="74" fitToHeight="0" orientation="landscape" horizontalDpi="600"/>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selection activeCell="F4" sqref="F4"/>
    </sheetView>
  </sheetViews>
  <sheetFormatPr defaultColWidth="8.89166666666667" defaultRowHeight="13.5" outlineLevelCol="3"/>
  <cols>
    <col min="1" max="1" width="8.89166666666667" style="33"/>
    <col min="2" max="2" width="21.225" style="33" customWidth="true"/>
    <col min="3" max="3" width="32.775" style="33" customWidth="true"/>
    <col min="4" max="4" width="22.8666666666667" style="33" customWidth="true"/>
    <col min="5" max="16384" width="8.89166666666667" style="33"/>
  </cols>
  <sheetData>
    <row r="1" ht="14.25" spans="1:1">
      <c r="A1" s="35" t="s">
        <v>486</v>
      </c>
    </row>
    <row r="2" s="33" customFormat="true" ht="25.5" spans="1:4">
      <c r="A2" s="36" t="s">
        <v>487</v>
      </c>
      <c r="B2" s="36"/>
      <c r="C2" s="36"/>
      <c r="D2" s="36"/>
    </row>
    <row r="3" s="33" customFormat="true" ht="25.5" spans="1:4">
      <c r="A3" s="36"/>
      <c r="B3" s="36"/>
      <c r="C3" s="36"/>
      <c r="D3" s="37" t="s">
        <v>488</v>
      </c>
    </row>
    <row r="4" s="34" customFormat="true" ht="24" customHeight="true" spans="1:4">
      <c r="A4" s="38" t="s">
        <v>3</v>
      </c>
      <c r="B4" s="38" t="s">
        <v>489</v>
      </c>
      <c r="C4" s="38" t="s">
        <v>5</v>
      </c>
      <c r="D4" s="38" t="s">
        <v>25</v>
      </c>
    </row>
    <row r="5" s="33" customFormat="true" ht="34" customHeight="true" spans="1:4">
      <c r="A5" s="39">
        <v>1</v>
      </c>
      <c r="B5" s="40" t="s">
        <v>383</v>
      </c>
      <c r="C5" s="18" t="s">
        <v>455</v>
      </c>
      <c r="D5" s="26">
        <v>5041.23</v>
      </c>
    </row>
    <row r="6" s="33" customFormat="true" ht="34" customHeight="true" spans="1:4">
      <c r="A6" s="39">
        <v>2</v>
      </c>
      <c r="B6" s="40" t="s">
        <v>26</v>
      </c>
      <c r="C6" s="18" t="s">
        <v>37</v>
      </c>
      <c r="D6" s="25">
        <v>2055.09</v>
      </c>
    </row>
    <row r="7" s="33" customFormat="true" ht="34" customHeight="true" spans="1:4">
      <c r="A7" s="39">
        <v>3</v>
      </c>
      <c r="B7" s="40" t="s">
        <v>383</v>
      </c>
      <c r="C7" s="18" t="s">
        <v>462</v>
      </c>
      <c r="D7" s="25">
        <v>1430.96</v>
      </c>
    </row>
    <row r="8" s="33" customFormat="true" ht="34" customHeight="true" spans="1:4">
      <c r="A8" s="39">
        <v>4</v>
      </c>
      <c r="B8" s="40" t="s">
        <v>26</v>
      </c>
      <c r="C8" s="18" t="s">
        <v>50</v>
      </c>
      <c r="D8" s="25">
        <v>1258.443473</v>
      </c>
    </row>
    <row r="9" s="33" customFormat="true" ht="34" customHeight="true" spans="1:4">
      <c r="A9" s="39">
        <v>5</v>
      </c>
      <c r="B9" s="40" t="s">
        <v>383</v>
      </c>
      <c r="C9" s="18" t="s">
        <v>435</v>
      </c>
      <c r="D9" s="40">
        <v>1127.34</v>
      </c>
    </row>
    <row r="10" s="33" customFormat="true" ht="34" customHeight="true" spans="1:4">
      <c r="A10" s="39">
        <v>6</v>
      </c>
      <c r="B10" s="40" t="s">
        <v>383</v>
      </c>
      <c r="C10" s="18" t="s">
        <v>451</v>
      </c>
      <c r="D10" s="40">
        <v>886.34</v>
      </c>
    </row>
    <row r="11" s="33" customFormat="true" ht="34" customHeight="true" spans="1:4">
      <c r="A11" s="39">
        <v>7</v>
      </c>
      <c r="B11" s="18" t="s">
        <v>175</v>
      </c>
      <c r="C11" s="18" t="s">
        <v>180</v>
      </c>
      <c r="D11" s="25">
        <v>737.59</v>
      </c>
    </row>
    <row r="12" s="33" customFormat="true" ht="34" customHeight="true" spans="1:4">
      <c r="A12" s="39">
        <v>8</v>
      </c>
      <c r="B12" s="40" t="s">
        <v>146</v>
      </c>
      <c r="C12" s="18" t="s">
        <v>147</v>
      </c>
      <c r="D12" s="25">
        <v>705.89</v>
      </c>
    </row>
    <row r="13" s="33" customFormat="true" ht="34" customHeight="true" spans="1:4">
      <c r="A13" s="39">
        <v>9</v>
      </c>
      <c r="B13" s="40" t="s">
        <v>290</v>
      </c>
      <c r="C13" s="18" t="s">
        <v>321</v>
      </c>
      <c r="D13" s="25">
        <v>674.95</v>
      </c>
    </row>
    <row r="14" s="33" customFormat="true" ht="34" customHeight="true" spans="1:4">
      <c r="A14" s="39">
        <v>10</v>
      </c>
      <c r="B14" s="40" t="s">
        <v>139</v>
      </c>
      <c r="C14" s="18" t="s">
        <v>143</v>
      </c>
      <c r="D14" s="25">
        <v>648.65</v>
      </c>
    </row>
    <row r="15" s="33" customFormat="true" ht="34" customHeight="true" spans="1:4">
      <c r="A15" s="39">
        <v>11</v>
      </c>
      <c r="B15" s="40" t="s">
        <v>383</v>
      </c>
      <c r="C15" s="18" t="s">
        <v>384</v>
      </c>
      <c r="D15" s="40">
        <v>585.73</v>
      </c>
    </row>
    <row r="16" s="33" customFormat="true" ht="34" customHeight="true" spans="1:4">
      <c r="A16" s="39">
        <v>12</v>
      </c>
      <c r="B16" s="18" t="s">
        <v>290</v>
      </c>
      <c r="C16" s="18" t="s">
        <v>330</v>
      </c>
      <c r="D16" s="26">
        <v>495.74</v>
      </c>
    </row>
    <row r="17" s="33" customFormat="true" ht="34" customHeight="true" spans="1:4">
      <c r="A17" s="39">
        <v>13</v>
      </c>
      <c r="B17" s="40" t="s">
        <v>383</v>
      </c>
      <c r="C17" s="18" t="s">
        <v>440</v>
      </c>
      <c r="D17" s="25">
        <v>477.53</v>
      </c>
    </row>
    <row r="18" s="33" customFormat="true" ht="34" customHeight="true" spans="1:4">
      <c r="A18" s="39">
        <v>14</v>
      </c>
      <c r="B18" s="40" t="s">
        <v>383</v>
      </c>
      <c r="C18" s="18" t="s">
        <v>392</v>
      </c>
      <c r="D18" s="25">
        <v>439.98</v>
      </c>
    </row>
    <row r="19" s="33" customFormat="true" ht="34" customHeight="true" spans="1:4">
      <c r="A19" s="39">
        <v>15</v>
      </c>
      <c r="B19" s="40" t="s">
        <v>383</v>
      </c>
      <c r="C19" s="18" t="s">
        <v>460</v>
      </c>
      <c r="D19" s="25">
        <v>432.33</v>
      </c>
    </row>
    <row r="20" ht="28" customHeight="true" spans="1:4">
      <c r="A20" s="41"/>
      <c r="B20" s="41"/>
      <c r="C20" s="41"/>
      <c r="D20" s="42">
        <f>SUM(D5:D19)</f>
        <v>16997.793473</v>
      </c>
    </row>
  </sheetData>
  <mergeCells count="1">
    <mergeCell ref="A2:D2"/>
  </mergeCells>
  <pageMargins left="0.75" right="0.75" top="1" bottom="1" header="0.5" footer="0.5"/>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U13"/>
  <sheetViews>
    <sheetView zoomScale="90" zoomScaleNormal="90" workbookViewId="0">
      <pane ySplit="5" topLeftCell="A6" activePane="bottomLeft" state="frozen"/>
      <selection/>
      <selection pane="bottomLeft" activeCell="T13" sqref="T13"/>
    </sheetView>
  </sheetViews>
  <sheetFormatPr defaultColWidth="9" defaultRowHeight="13.5"/>
  <cols>
    <col min="1" max="1" width="5.275" customWidth="true"/>
    <col min="2" max="2" width="12.4916666666667" style="5" customWidth="true"/>
    <col min="3" max="3" width="18.1833333333333" style="6" customWidth="true"/>
    <col min="4" max="4" width="6.75" customWidth="true"/>
    <col min="5" max="5" width="4.75" customWidth="true"/>
    <col min="6" max="6" width="14.3" customWidth="true"/>
    <col min="8" max="10" width="14.1333333333333"/>
    <col min="11" max="11" width="14.025" customWidth="true"/>
    <col min="12" max="12" width="15.825" customWidth="true"/>
    <col min="14" max="14" width="14.1333333333333"/>
    <col min="16" max="17" width="14.1333333333333"/>
    <col min="18" max="18" width="12.8833333333333"/>
    <col min="19" max="19" width="10.3833333333333"/>
    <col min="20" max="20" width="12.8833333333333"/>
    <col min="21" max="21" width="21.8083333333333" customWidth="true"/>
  </cols>
  <sheetData>
    <row r="1" ht="14.25" spans="1:1">
      <c r="A1" s="31" t="s">
        <v>490</v>
      </c>
    </row>
    <row r="2" s="1" customFormat="true" ht="35" customHeight="true" spans="1:21">
      <c r="A2" s="7" t="s">
        <v>491</v>
      </c>
      <c r="B2" s="8"/>
      <c r="C2" s="7"/>
      <c r="D2" s="7"/>
      <c r="E2" s="7"/>
      <c r="F2" s="7"/>
      <c r="G2" s="7"/>
      <c r="H2" s="7"/>
      <c r="I2" s="7"/>
      <c r="J2" s="7"/>
      <c r="K2" s="7"/>
      <c r="L2" s="7"/>
      <c r="M2" s="7"/>
      <c r="N2" s="7"/>
      <c r="O2" s="7"/>
      <c r="P2" s="7"/>
      <c r="Q2" s="7"/>
      <c r="R2" s="7"/>
      <c r="S2" s="7"/>
      <c r="T2" s="7"/>
      <c r="U2" s="7"/>
    </row>
    <row r="3" s="2" customFormat="true" ht="16" customHeight="true" spans="1:21">
      <c r="A3" s="9"/>
      <c r="B3" s="10"/>
      <c r="C3" s="11"/>
      <c r="D3" s="11"/>
      <c r="E3" s="11"/>
      <c r="F3" s="11"/>
      <c r="G3" s="11"/>
      <c r="H3" s="11"/>
      <c r="I3" s="11"/>
      <c r="J3" s="11"/>
      <c r="K3" s="11"/>
      <c r="L3" s="11"/>
      <c r="M3" s="11"/>
      <c r="N3" s="11"/>
      <c r="O3" s="11"/>
      <c r="P3" s="11"/>
      <c r="Q3" s="11"/>
      <c r="R3" s="11"/>
      <c r="S3" s="11"/>
      <c r="T3" s="11" t="s">
        <v>2</v>
      </c>
      <c r="U3" s="10"/>
    </row>
    <row r="4" s="3" customFormat="true" ht="21" customHeight="true" spans="1:21">
      <c r="A4" s="12" t="s">
        <v>3</v>
      </c>
      <c r="B4" s="13" t="s">
        <v>4</v>
      </c>
      <c r="C4" s="13" t="s">
        <v>5</v>
      </c>
      <c r="D4" s="14" t="s">
        <v>6</v>
      </c>
      <c r="E4" s="13" t="s">
        <v>7</v>
      </c>
      <c r="F4" s="13" t="s">
        <v>8</v>
      </c>
      <c r="G4" s="13"/>
      <c r="H4" s="13"/>
      <c r="I4" s="13" t="s">
        <v>9</v>
      </c>
      <c r="J4" s="14" t="s">
        <v>10</v>
      </c>
      <c r="K4" s="14" t="s">
        <v>11</v>
      </c>
      <c r="L4" s="13" t="s">
        <v>12</v>
      </c>
      <c r="M4" s="13" t="s">
        <v>13</v>
      </c>
      <c r="N4" s="13"/>
      <c r="O4" s="13" t="s">
        <v>14</v>
      </c>
      <c r="P4" s="13"/>
      <c r="Q4" s="14" t="s">
        <v>15</v>
      </c>
      <c r="R4" s="13" t="s">
        <v>16</v>
      </c>
      <c r="S4" s="13"/>
      <c r="T4" s="13"/>
      <c r="U4" s="14" t="s">
        <v>17</v>
      </c>
    </row>
    <row r="5" s="3" customFormat="true" ht="24" customHeight="true" spans="1:21">
      <c r="A5" s="12"/>
      <c r="B5" s="13"/>
      <c r="C5" s="13"/>
      <c r="D5" s="15"/>
      <c r="E5" s="13"/>
      <c r="F5" s="13" t="s">
        <v>18</v>
      </c>
      <c r="G5" s="13" t="s">
        <v>19</v>
      </c>
      <c r="H5" s="13" t="s">
        <v>20</v>
      </c>
      <c r="I5" s="13"/>
      <c r="J5" s="15"/>
      <c r="K5" s="15"/>
      <c r="L5" s="13"/>
      <c r="M5" s="13" t="s">
        <v>21</v>
      </c>
      <c r="N5" s="13" t="s">
        <v>22</v>
      </c>
      <c r="O5" s="13" t="s">
        <v>21</v>
      </c>
      <c r="P5" s="13" t="s">
        <v>22</v>
      </c>
      <c r="Q5" s="15"/>
      <c r="R5" s="13" t="s">
        <v>23</v>
      </c>
      <c r="S5" s="13" t="s">
        <v>24</v>
      </c>
      <c r="T5" s="13" t="s">
        <v>25</v>
      </c>
      <c r="U5" s="15"/>
    </row>
    <row r="6" ht="24" spans="1:21">
      <c r="A6" s="16">
        <f>SUBTOTAL(103,$B$6:B6)</f>
        <v>1</v>
      </c>
      <c r="B6" s="17" t="s">
        <v>212</v>
      </c>
      <c r="C6" s="17" t="s">
        <v>221</v>
      </c>
      <c r="D6" s="18" t="s">
        <v>28</v>
      </c>
      <c r="E6" s="18" t="s">
        <v>29</v>
      </c>
      <c r="F6" s="18" t="s">
        <v>222</v>
      </c>
      <c r="G6" s="18"/>
      <c r="H6" s="26"/>
      <c r="I6" s="26">
        <v>2628.71</v>
      </c>
      <c r="J6" s="26">
        <v>2628.94</v>
      </c>
      <c r="K6" s="26"/>
      <c r="L6" s="26"/>
      <c r="M6" s="28"/>
      <c r="N6" s="26"/>
      <c r="O6" s="18" t="s">
        <v>32</v>
      </c>
      <c r="P6" s="26">
        <v>2628.71</v>
      </c>
      <c r="Q6" s="26">
        <v>2549.92</v>
      </c>
      <c r="R6" s="26">
        <f>J6-Q6</f>
        <v>79.02</v>
      </c>
      <c r="S6" s="18" t="s">
        <v>67</v>
      </c>
      <c r="T6" s="26">
        <f>J6-I6</f>
        <v>0.230000000000018</v>
      </c>
      <c r="U6" s="17" t="s">
        <v>223</v>
      </c>
    </row>
    <row r="7" s="4" customFormat="true" ht="58" customHeight="true" spans="1:21">
      <c r="A7" s="16">
        <f>SUBTOTAL(103,$B$6:B7)</f>
        <v>2</v>
      </c>
      <c r="B7" s="20" t="s">
        <v>383</v>
      </c>
      <c r="C7" s="17" t="s">
        <v>396</v>
      </c>
      <c r="D7" s="18" t="s">
        <v>28</v>
      </c>
      <c r="E7" s="18" t="s">
        <v>29</v>
      </c>
      <c r="F7" s="18" t="s">
        <v>397</v>
      </c>
      <c r="G7" s="18" t="s">
        <v>398</v>
      </c>
      <c r="H7" s="26"/>
      <c r="I7" s="26">
        <v>25.18</v>
      </c>
      <c r="J7" s="26">
        <v>152.21</v>
      </c>
      <c r="K7" s="26">
        <v>25.18</v>
      </c>
      <c r="L7" s="26"/>
      <c r="M7" s="18" t="s">
        <v>32</v>
      </c>
      <c r="N7" s="26" t="s">
        <v>399</v>
      </c>
      <c r="O7" s="19" t="s">
        <v>32</v>
      </c>
      <c r="P7" s="25">
        <v>25.18</v>
      </c>
      <c r="Q7" s="25">
        <v>25.18</v>
      </c>
      <c r="R7" s="25">
        <v>0</v>
      </c>
      <c r="S7" s="18"/>
      <c r="T7" s="25"/>
      <c r="U7" s="17"/>
    </row>
    <row r="8" ht="58" customHeight="true" spans="1:21">
      <c r="A8" s="16">
        <f>SUBTOTAL(103,$B$6:B8)</f>
        <v>2</v>
      </c>
      <c r="B8" s="20"/>
      <c r="C8" s="17" t="s">
        <v>415</v>
      </c>
      <c r="D8" s="18" t="s">
        <v>28</v>
      </c>
      <c r="E8" s="18" t="s">
        <v>29</v>
      </c>
      <c r="F8" s="18" t="s">
        <v>416</v>
      </c>
      <c r="G8" s="18" t="s">
        <v>417</v>
      </c>
      <c r="H8" s="25" t="s">
        <v>418</v>
      </c>
      <c r="I8" s="25">
        <v>697.39</v>
      </c>
      <c r="J8" s="26" t="s">
        <v>419</v>
      </c>
      <c r="K8" s="25">
        <v>979.87</v>
      </c>
      <c r="L8" s="25"/>
      <c r="M8" s="19"/>
      <c r="N8" s="25"/>
      <c r="O8" s="19" t="s">
        <v>32</v>
      </c>
      <c r="P8" s="25">
        <v>697.39</v>
      </c>
      <c r="Q8" s="25">
        <v>697.39</v>
      </c>
      <c r="R8" s="25">
        <v>282.48</v>
      </c>
      <c r="S8" s="18" t="s">
        <v>33</v>
      </c>
      <c r="T8" s="25">
        <v>282.48</v>
      </c>
      <c r="U8" s="17" t="s">
        <v>420</v>
      </c>
    </row>
    <row r="9" ht="58" customHeight="true" spans="1:21">
      <c r="A9" s="16">
        <f>SUBTOTAL(103,$B$6:B9)</f>
        <v>2</v>
      </c>
      <c r="B9" s="20"/>
      <c r="C9" s="17" t="s">
        <v>421</v>
      </c>
      <c r="D9" s="18" t="s">
        <v>28</v>
      </c>
      <c r="E9" s="18" t="s">
        <v>29</v>
      </c>
      <c r="F9" s="26" t="s">
        <v>422</v>
      </c>
      <c r="G9" s="18" t="s">
        <v>423</v>
      </c>
      <c r="H9" s="16"/>
      <c r="I9" s="25">
        <v>229</v>
      </c>
      <c r="J9" s="26" t="s">
        <v>419</v>
      </c>
      <c r="K9" s="25">
        <v>267.37</v>
      </c>
      <c r="L9" s="26"/>
      <c r="M9" s="18"/>
      <c r="N9" s="26"/>
      <c r="O9" s="19" t="s">
        <v>32</v>
      </c>
      <c r="P9" s="25">
        <v>229</v>
      </c>
      <c r="Q9" s="25">
        <v>229</v>
      </c>
      <c r="R9" s="25">
        <v>38.37</v>
      </c>
      <c r="S9" s="19" t="s">
        <v>33</v>
      </c>
      <c r="T9" s="25">
        <v>38.37</v>
      </c>
      <c r="U9" s="32" t="s">
        <v>34</v>
      </c>
    </row>
    <row r="10" ht="78" customHeight="true" spans="1:21">
      <c r="A10" s="16">
        <f>SUBTOTAL(103,$B$6:B10)</f>
        <v>2</v>
      </c>
      <c r="B10" s="20"/>
      <c r="C10" s="17" t="s">
        <v>428</v>
      </c>
      <c r="D10" s="18" t="s">
        <v>28</v>
      </c>
      <c r="E10" s="18" t="s">
        <v>29</v>
      </c>
      <c r="F10" s="18" t="s">
        <v>429</v>
      </c>
      <c r="G10" s="18" t="s">
        <v>178</v>
      </c>
      <c r="H10" s="25" t="s">
        <v>430</v>
      </c>
      <c r="I10" s="25">
        <v>832.15</v>
      </c>
      <c r="J10" s="25">
        <v>834.76</v>
      </c>
      <c r="K10" s="25"/>
      <c r="L10" s="25">
        <v>834.76</v>
      </c>
      <c r="M10" s="18"/>
      <c r="N10" s="26"/>
      <c r="O10" s="19" t="s">
        <v>32</v>
      </c>
      <c r="P10" s="25">
        <v>832.15</v>
      </c>
      <c r="Q10" s="26">
        <v>831.63</v>
      </c>
      <c r="R10" s="26">
        <v>3.13</v>
      </c>
      <c r="S10" s="18" t="s">
        <v>33</v>
      </c>
      <c r="T10" s="26">
        <v>3.13</v>
      </c>
      <c r="U10" s="17" t="s">
        <v>431</v>
      </c>
    </row>
    <row r="11" ht="76" customHeight="true" spans="1:21">
      <c r="A11" s="16">
        <f>SUBTOTAL(103,$B$6:B11)</f>
        <v>2</v>
      </c>
      <c r="B11" s="20"/>
      <c r="C11" s="17" t="s">
        <v>432</v>
      </c>
      <c r="D11" s="18" t="s">
        <v>28</v>
      </c>
      <c r="E11" s="18" t="s">
        <v>29</v>
      </c>
      <c r="F11" s="18" t="s">
        <v>433</v>
      </c>
      <c r="G11" s="18" t="s">
        <v>417</v>
      </c>
      <c r="H11" s="26" t="s">
        <v>434</v>
      </c>
      <c r="I11" s="25">
        <v>97.76</v>
      </c>
      <c r="J11" s="25"/>
      <c r="K11" s="25">
        <v>507.15</v>
      </c>
      <c r="L11" s="26"/>
      <c r="M11" s="18"/>
      <c r="N11" s="26"/>
      <c r="O11" s="18" t="s">
        <v>32</v>
      </c>
      <c r="P11" s="26">
        <v>97.76</v>
      </c>
      <c r="Q11" s="26">
        <v>97.76</v>
      </c>
      <c r="R11" s="25">
        <v>409.39</v>
      </c>
      <c r="S11" s="18" t="s">
        <v>33</v>
      </c>
      <c r="T11" s="25">
        <v>409.39</v>
      </c>
      <c r="U11" s="17" t="s">
        <v>420</v>
      </c>
    </row>
    <row r="12" s="4" customFormat="true" ht="24" spans="1:21">
      <c r="A12" s="16">
        <f>SUBTOTAL(103,$B$6:B12)</f>
        <v>2</v>
      </c>
      <c r="B12" s="20"/>
      <c r="C12" s="17" t="s">
        <v>448</v>
      </c>
      <c r="D12" s="18" t="s">
        <v>28</v>
      </c>
      <c r="E12" s="18" t="s">
        <v>29</v>
      </c>
      <c r="F12" s="26" t="s">
        <v>449</v>
      </c>
      <c r="G12" s="18" t="s">
        <v>450</v>
      </c>
      <c r="H12" s="16"/>
      <c r="I12" s="26">
        <v>28.87</v>
      </c>
      <c r="J12" s="26"/>
      <c r="K12" s="26">
        <v>271.49</v>
      </c>
      <c r="L12" s="26"/>
      <c r="M12" s="18"/>
      <c r="N12" s="26"/>
      <c r="O12" s="18" t="s">
        <v>32</v>
      </c>
      <c r="P12" s="26">
        <v>28.87</v>
      </c>
      <c r="Q12" s="26">
        <v>28.87</v>
      </c>
      <c r="R12" s="25">
        <v>242.62</v>
      </c>
      <c r="S12" s="19" t="s">
        <v>33</v>
      </c>
      <c r="T12" s="25">
        <v>242.62</v>
      </c>
      <c r="U12" s="32"/>
    </row>
    <row r="13" customFormat="true" ht="31" customHeight="true" spans="1:21">
      <c r="A13" s="21" t="s">
        <v>482</v>
      </c>
      <c r="B13" s="22"/>
      <c r="C13" s="23"/>
      <c r="D13" s="24"/>
      <c r="E13" s="24"/>
      <c r="F13" s="24"/>
      <c r="G13" s="24"/>
      <c r="H13" s="27">
        <f t="shared" ref="H13:R13" si="0">SUBTOTAL(9,H6:H12)</f>
        <v>0</v>
      </c>
      <c r="I13" s="27">
        <f t="shared" si="0"/>
        <v>4539.06</v>
      </c>
      <c r="J13" s="27">
        <f t="shared" si="0"/>
        <v>3615.91</v>
      </c>
      <c r="K13" s="27">
        <f t="shared" si="0"/>
        <v>2051.06</v>
      </c>
      <c r="L13" s="27">
        <f t="shared" si="0"/>
        <v>834.76</v>
      </c>
      <c r="M13" s="27">
        <f t="shared" si="0"/>
        <v>0</v>
      </c>
      <c r="N13" s="27">
        <f t="shared" si="0"/>
        <v>0</v>
      </c>
      <c r="O13" s="27">
        <f t="shared" si="0"/>
        <v>0</v>
      </c>
      <c r="P13" s="27">
        <f t="shared" si="0"/>
        <v>4539.06</v>
      </c>
      <c r="Q13" s="29">
        <f t="shared" si="0"/>
        <v>4459.75</v>
      </c>
      <c r="R13" s="29">
        <f t="shared" si="0"/>
        <v>1055.01</v>
      </c>
      <c r="S13" s="29"/>
      <c r="T13" s="29">
        <f>SUBTOTAL(9,T6:T12)</f>
        <v>976.22</v>
      </c>
      <c r="U13" s="30"/>
    </row>
  </sheetData>
  <mergeCells count="19">
    <mergeCell ref="A2:U2"/>
    <mergeCell ref="T3:U3"/>
    <mergeCell ref="F4:H4"/>
    <mergeCell ref="M4:N4"/>
    <mergeCell ref="O4:P4"/>
    <mergeCell ref="R4:T4"/>
    <mergeCell ref="A13:C13"/>
    <mergeCell ref="A4:A5"/>
    <mergeCell ref="B4:B5"/>
    <mergeCell ref="B7:B12"/>
    <mergeCell ref="C4:C5"/>
    <mergeCell ref="D4:D5"/>
    <mergeCell ref="E4:E5"/>
    <mergeCell ref="I4:I5"/>
    <mergeCell ref="J4:J5"/>
    <mergeCell ref="K4:K5"/>
    <mergeCell ref="L4:L5"/>
    <mergeCell ref="Q4:Q5"/>
    <mergeCell ref="U4:U5"/>
  </mergeCells>
  <dataValidations count="3">
    <dataValidation type="list" allowBlank="1" showInputMessage="1" showErrorMessage="1" sqref="S6 S7 S8 S9 S10 S11">
      <formula1>"无资金,施工中,竣工未结算,质保金,其他"</formula1>
    </dataValidation>
    <dataValidation type="list" allowBlank="1" showInputMessage="1" showErrorMessage="1" sqref="D6 E6 D7">
      <formula1>"是,否"</formula1>
    </dataValidation>
    <dataValidation type="list" allowBlank="1" showInputMessage="1" showErrorMessage="1" sqref="M6 O6 M7 O7 M8 O8 M9 O9 M10 O10 O11 O12">
      <formula1>"中央,自治区,市本级,其他"</formula1>
    </dataValidation>
  </dataValidations>
  <pageMargins left="0.75" right="0.75" top="1" bottom="1" header="0.5" footer="0.5"/>
  <pageSetup paperSize="8" scale="74" fitToHeight="0"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U10"/>
  <sheetViews>
    <sheetView zoomScale="90" zoomScaleNormal="90" workbookViewId="0">
      <pane ySplit="5" topLeftCell="A6" activePane="bottomLeft" state="frozen"/>
      <selection/>
      <selection pane="bottomLeft" activeCell="K14" sqref="K14"/>
    </sheetView>
  </sheetViews>
  <sheetFormatPr defaultColWidth="9" defaultRowHeight="13.5"/>
  <cols>
    <col min="1" max="1" width="5.275" customWidth="true"/>
    <col min="2" max="2" width="12.4916666666667" style="5" customWidth="true"/>
    <col min="3" max="3" width="18.1833333333333" style="6" customWidth="true"/>
    <col min="4" max="4" width="6.75" customWidth="true"/>
    <col min="5" max="5" width="4.75" customWidth="true"/>
    <col min="6" max="6" width="14.3" customWidth="true"/>
    <col min="8" max="10" width="14.1333333333333"/>
    <col min="11" max="11" width="14.025" customWidth="true"/>
    <col min="12" max="12" width="15.825" customWidth="true"/>
    <col min="14" max="14" width="14.1333333333333"/>
    <col min="16" max="17" width="14.1333333333333"/>
    <col min="18" max="18" width="12.8833333333333"/>
    <col min="19" max="19" width="10.3833333333333"/>
    <col min="20" max="20" width="12.8833333333333"/>
    <col min="21" max="21" width="21.8083333333333" customWidth="true"/>
  </cols>
  <sheetData>
    <row r="1" ht="14.25" spans="6:6">
      <c r="F1" s="31" t="s">
        <v>492</v>
      </c>
    </row>
    <row r="2" s="1" customFormat="true" ht="35" customHeight="true" spans="1:21">
      <c r="A2" s="7" t="s">
        <v>493</v>
      </c>
      <c r="B2" s="8"/>
      <c r="C2" s="7"/>
      <c r="D2" s="7"/>
      <c r="E2" s="7"/>
      <c r="F2" s="7"/>
      <c r="G2" s="7"/>
      <c r="H2" s="7"/>
      <c r="I2" s="7"/>
      <c r="J2" s="7"/>
      <c r="K2" s="7"/>
      <c r="L2" s="7"/>
      <c r="M2" s="7"/>
      <c r="N2" s="7"/>
      <c r="O2" s="7"/>
      <c r="P2" s="7"/>
      <c r="Q2" s="7"/>
      <c r="R2" s="7"/>
      <c r="S2" s="7"/>
      <c r="T2" s="7"/>
      <c r="U2" s="7"/>
    </row>
    <row r="3" s="2" customFormat="true" ht="16" customHeight="true" spans="1:21">
      <c r="A3" s="9"/>
      <c r="B3" s="10"/>
      <c r="C3" s="11"/>
      <c r="D3" s="11"/>
      <c r="E3" s="11"/>
      <c r="F3" s="11"/>
      <c r="G3" s="11"/>
      <c r="H3" s="11"/>
      <c r="I3" s="11"/>
      <c r="J3" s="11"/>
      <c r="K3" s="11"/>
      <c r="L3" s="11"/>
      <c r="M3" s="11"/>
      <c r="N3" s="11"/>
      <c r="O3" s="11"/>
      <c r="P3" s="11"/>
      <c r="Q3" s="11"/>
      <c r="R3" s="11"/>
      <c r="S3" s="11"/>
      <c r="T3" s="11" t="s">
        <v>2</v>
      </c>
      <c r="U3" s="10"/>
    </row>
    <row r="4" s="3" customFormat="true" ht="29" customHeight="true" spans="1:21">
      <c r="A4" s="12" t="s">
        <v>3</v>
      </c>
      <c r="B4" s="13" t="s">
        <v>4</v>
      </c>
      <c r="C4" s="13" t="s">
        <v>5</v>
      </c>
      <c r="D4" s="14" t="s">
        <v>6</v>
      </c>
      <c r="E4" s="13" t="s">
        <v>7</v>
      </c>
      <c r="F4" s="13" t="s">
        <v>8</v>
      </c>
      <c r="G4" s="13"/>
      <c r="H4" s="13"/>
      <c r="I4" s="13" t="s">
        <v>9</v>
      </c>
      <c r="J4" s="14" t="s">
        <v>10</v>
      </c>
      <c r="K4" s="14" t="s">
        <v>11</v>
      </c>
      <c r="L4" s="13" t="s">
        <v>12</v>
      </c>
      <c r="M4" s="13" t="s">
        <v>13</v>
      </c>
      <c r="N4" s="13"/>
      <c r="O4" s="13" t="s">
        <v>14</v>
      </c>
      <c r="P4" s="13"/>
      <c r="Q4" s="14" t="s">
        <v>15</v>
      </c>
      <c r="R4" s="13" t="s">
        <v>16</v>
      </c>
      <c r="S4" s="13"/>
      <c r="T4" s="13"/>
      <c r="U4" s="14" t="s">
        <v>17</v>
      </c>
    </row>
    <row r="5" s="3" customFormat="true" ht="29" customHeight="true" spans="1:21">
      <c r="A5" s="12"/>
      <c r="B5" s="13"/>
      <c r="C5" s="13"/>
      <c r="D5" s="15"/>
      <c r="E5" s="13"/>
      <c r="F5" s="13" t="s">
        <v>18</v>
      </c>
      <c r="G5" s="13" t="s">
        <v>19</v>
      </c>
      <c r="H5" s="13" t="s">
        <v>20</v>
      </c>
      <c r="I5" s="13"/>
      <c r="J5" s="15"/>
      <c r="K5" s="15"/>
      <c r="L5" s="13"/>
      <c r="M5" s="13" t="s">
        <v>21</v>
      </c>
      <c r="N5" s="13" t="s">
        <v>22</v>
      </c>
      <c r="O5" s="13" t="s">
        <v>21</v>
      </c>
      <c r="P5" s="13" t="s">
        <v>22</v>
      </c>
      <c r="Q5" s="15"/>
      <c r="R5" s="13" t="s">
        <v>23</v>
      </c>
      <c r="S5" s="13" t="s">
        <v>24</v>
      </c>
      <c r="T5" s="13" t="s">
        <v>25</v>
      </c>
      <c r="U5" s="15"/>
    </row>
    <row r="6" ht="29" customHeight="true" spans="1:21">
      <c r="A6" s="16">
        <f>SUBTOTAL(103,$B$6:B6)</f>
        <v>1</v>
      </c>
      <c r="B6" s="17" t="s">
        <v>111</v>
      </c>
      <c r="C6" s="17" t="s">
        <v>112</v>
      </c>
      <c r="D6" s="19" t="s">
        <v>28</v>
      </c>
      <c r="E6" s="19" t="s">
        <v>28</v>
      </c>
      <c r="F6" s="19" t="s">
        <v>113</v>
      </c>
      <c r="G6" s="19">
        <v>2020.12</v>
      </c>
      <c r="H6" s="25">
        <v>289</v>
      </c>
      <c r="I6" s="25">
        <v>130</v>
      </c>
      <c r="J6" s="25">
        <v>279.8</v>
      </c>
      <c r="K6" s="25"/>
      <c r="L6" s="25"/>
      <c r="M6" s="19" t="s">
        <v>32</v>
      </c>
      <c r="N6" s="25">
        <v>289</v>
      </c>
      <c r="O6" s="19" t="s">
        <v>32</v>
      </c>
      <c r="P6" s="25">
        <v>130</v>
      </c>
      <c r="Q6" s="25">
        <v>130</v>
      </c>
      <c r="R6" s="25">
        <v>149.8</v>
      </c>
      <c r="S6" s="19" t="s">
        <v>33</v>
      </c>
      <c r="T6" s="25">
        <v>149.8</v>
      </c>
      <c r="U6" s="17" t="s">
        <v>114</v>
      </c>
    </row>
    <row r="7" ht="29" customHeight="true" spans="1:21">
      <c r="A7" s="16">
        <f>SUBTOTAL(103,$B$6:B7)</f>
        <v>2</v>
      </c>
      <c r="B7" s="17" t="s">
        <v>212</v>
      </c>
      <c r="C7" s="17" t="s">
        <v>216</v>
      </c>
      <c r="D7" s="18" t="s">
        <v>28</v>
      </c>
      <c r="E7" s="18" t="s">
        <v>29</v>
      </c>
      <c r="F7" s="18" t="s">
        <v>113</v>
      </c>
      <c r="G7" s="18"/>
      <c r="H7" s="26"/>
      <c r="I7" s="26">
        <v>729.1</v>
      </c>
      <c r="J7" s="26">
        <v>701.71</v>
      </c>
      <c r="K7" s="26"/>
      <c r="L7" s="26">
        <v>729.1</v>
      </c>
      <c r="M7" s="18"/>
      <c r="N7" s="26"/>
      <c r="O7" s="18" t="s">
        <v>82</v>
      </c>
      <c r="P7" s="26">
        <v>500</v>
      </c>
      <c r="Q7" s="26">
        <v>500</v>
      </c>
      <c r="R7" s="26">
        <v>0</v>
      </c>
      <c r="S7" s="18"/>
      <c r="T7" s="26"/>
      <c r="U7" s="17" t="s">
        <v>217</v>
      </c>
    </row>
    <row r="8" ht="29" customHeight="true" spans="1:21">
      <c r="A8" s="16">
        <f>SUBTOTAL(103,$B$6:B8)</f>
        <v>2</v>
      </c>
      <c r="B8" s="17"/>
      <c r="C8" s="17"/>
      <c r="D8" s="18"/>
      <c r="E8" s="18"/>
      <c r="F8" s="18"/>
      <c r="G8" s="18"/>
      <c r="H8" s="26"/>
      <c r="I8" s="26"/>
      <c r="J8" s="26"/>
      <c r="K8" s="26"/>
      <c r="L8" s="26"/>
      <c r="M8" s="18"/>
      <c r="N8" s="26"/>
      <c r="O8" s="18" t="s">
        <v>32</v>
      </c>
      <c r="P8" s="26">
        <v>229.1</v>
      </c>
      <c r="Q8" s="26">
        <v>229.1</v>
      </c>
      <c r="R8" s="26"/>
      <c r="S8" s="18"/>
      <c r="T8" s="26"/>
      <c r="U8" s="17"/>
    </row>
    <row r="9" ht="29" customHeight="true" spans="1:21">
      <c r="A9" s="16">
        <f>SUBTOTAL(103,$B$6:B9)</f>
        <v>2</v>
      </c>
      <c r="B9" s="17"/>
      <c r="C9" s="17" t="s">
        <v>224</v>
      </c>
      <c r="D9" s="18" t="s">
        <v>28</v>
      </c>
      <c r="E9" s="18" t="s">
        <v>29</v>
      </c>
      <c r="F9" s="18" t="s">
        <v>113</v>
      </c>
      <c r="G9" s="18"/>
      <c r="H9" s="26"/>
      <c r="I9" s="26">
        <v>220.95</v>
      </c>
      <c r="J9" s="26">
        <v>409.87</v>
      </c>
      <c r="K9" s="26"/>
      <c r="L9" s="26">
        <v>403</v>
      </c>
      <c r="M9" s="28"/>
      <c r="N9" s="26"/>
      <c r="O9" s="18" t="s">
        <v>32</v>
      </c>
      <c r="P9" s="26">
        <v>220.95</v>
      </c>
      <c r="Q9" s="26">
        <v>220.95</v>
      </c>
      <c r="R9" s="26">
        <f>L9-P9</f>
        <v>182.05</v>
      </c>
      <c r="S9" s="18" t="s">
        <v>33</v>
      </c>
      <c r="T9" s="26">
        <v>182.05</v>
      </c>
      <c r="U9" s="17" t="s">
        <v>225</v>
      </c>
    </row>
    <row r="10" customFormat="true" ht="29" customHeight="true" spans="1:21">
      <c r="A10" s="21" t="s">
        <v>482</v>
      </c>
      <c r="B10" s="22"/>
      <c r="C10" s="23"/>
      <c r="D10" s="24"/>
      <c r="E10" s="24"/>
      <c r="F10" s="24"/>
      <c r="G10" s="24"/>
      <c r="H10" s="27">
        <f t="shared" ref="H10:R10" si="0">SUBTOTAL(9,H6:H9)</f>
        <v>289</v>
      </c>
      <c r="I10" s="27">
        <f t="shared" si="0"/>
        <v>1080.05</v>
      </c>
      <c r="J10" s="27">
        <f t="shared" si="0"/>
        <v>1391.38</v>
      </c>
      <c r="K10" s="27">
        <f t="shared" si="0"/>
        <v>0</v>
      </c>
      <c r="L10" s="27">
        <f t="shared" si="0"/>
        <v>1132.1</v>
      </c>
      <c r="M10" s="27">
        <f t="shared" si="0"/>
        <v>0</v>
      </c>
      <c r="N10" s="27">
        <f t="shared" si="0"/>
        <v>289</v>
      </c>
      <c r="O10" s="27">
        <f t="shared" si="0"/>
        <v>0</v>
      </c>
      <c r="P10" s="27">
        <f t="shared" si="0"/>
        <v>1080.05</v>
      </c>
      <c r="Q10" s="29">
        <f t="shared" si="0"/>
        <v>1080.05</v>
      </c>
      <c r="R10" s="29">
        <f t="shared" si="0"/>
        <v>331.85</v>
      </c>
      <c r="S10" s="29"/>
      <c r="T10" s="29">
        <f>SUBTOTAL(9,T6:T9)</f>
        <v>331.85</v>
      </c>
      <c r="U10" s="30"/>
    </row>
  </sheetData>
  <mergeCells count="35">
    <mergeCell ref="A2:U2"/>
    <mergeCell ref="T3:U3"/>
    <mergeCell ref="F4:H4"/>
    <mergeCell ref="M4:N4"/>
    <mergeCell ref="O4:P4"/>
    <mergeCell ref="R4:T4"/>
    <mergeCell ref="A10:C10"/>
    <mergeCell ref="A4:A5"/>
    <mergeCell ref="B4:B5"/>
    <mergeCell ref="B7:B9"/>
    <mergeCell ref="C4:C5"/>
    <mergeCell ref="C7:C8"/>
    <mergeCell ref="D4:D5"/>
    <mergeCell ref="D7:D8"/>
    <mergeCell ref="E4:E5"/>
    <mergeCell ref="E7:E8"/>
    <mergeCell ref="F7:F8"/>
    <mergeCell ref="G7:G8"/>
    <mergeCell ref="H7:H8"/>
    <mergeCell ref="I4:I5"/>
    <mergeCell ref="I7:I8"/>
    <mergeCell ref="J4:J5"/>
    <mergeCell ref="J7:J8"/>
    <mergeCell ref="K4:K5"/>
    <mergeCell ref="K7:K8"/>
    <mergeCell ref="L4:L5"/>
    <mergeCell ref="L7:L8"/>
    <mergeCell ref="M7:M8"/>
    <mergeCell ref="N7:N8"/>
    <mergeCell ref="Q4:Q5"/>
    <mergeCell ref="R7:R8"/>
    <mergeCell ref="S7:S8"/>
    <mergeCell ref="T7:T8"/>
    <mergeCell ref="U4:U5"/>
    <mergeCell ref="U7:U8"/>
  </mergeCells>
  <dataValidations count="3">
    <dataValidation type="list" allowBlank="1" showInputMessage="1" showErrorMessage="1" sqref="S6 S9 S7:S8">
      <formula1>"无资金,施工中,竣工未结算,质保金,其他"</formula1>
    </dataValidation>
    <dataValidation type="list" allowBlank="1" showInputMessage="1" showErrorMessage="1" sqref="D6 E6 D9 E9 D7:D8 E7:E8">
      <formula1>"是,否"</formula1>
    </dataValidation>
    <dataValidation type="list" allowBlank="1" showInputMessage="1" showErrorMessage="1" sqref="M6 O6 M9 O9 M7:M8 O7:O8">
      <formula1>"中央,自治区,市本级,其他"</formula1>
    </dataValidation>
  </dataValidations>
  <pageMargins left="0.75" right="0.75" top="1" bottom="1" header="0.5" footer="0.5"/>
  <pageSetup paperSize="8" scale="74" fitToHeight="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U11"/>
  <sheetViews>
    <sheetView zoomScale="90" zoomScaleNormal="90" workbookViewId="0">
      <pane ySplit="5" topLeftCell="A6" activePane="bottomLeft" state="frozen"/>
      <selection/>
      <selection pane="bottomLeft" activeCell="A1" sqref="A1"/>
    </sheetView>
  </sheetViews>
  <sheetFormatPr defaultColWidth="9" defaultRowHeight="13.5"/>
  <cols>
    <col min="1" max="1" width="5.275" customWidth="true"/>
    <col min="2" max="2" width="12.4916666666667" style="5" customWidth="true"/>
    <col min="3" max="3" width="18.1833333333333" style="6" customWidth="true"/>
    <col min="4" max="4" width="6.75" customWidth="true"/>
    <col min="5" max="5" width="4.75" customWidth="true"/>
    <col min="6" max="6" width="14.3" customWidth="true"/>
    <col min="8" max="10" width="14.1333333333333"/>
    <col min="11" max="11" width="14.025" customWidth="true"/>
    <col min="12" max="12" width="15.825" customWidth="true"/>
    <col min="14" max="14" width="14.1333333333333"/>
    <col min="16" max="17" width="14.1333333333333"/>
    <col min="18" max="18" width="12.8833333333333"/>
    <col min="19" max="19" width="10.3833333333333"/>
    <col min="20" max="20" width="12.8833333333333"/>
    <col min="21" max="21" width="21.8083333333333" customWidth="true"/>
  </cols>
  <sheetData>
    <row r="1" spans="1:1">
      <c r="A1" t="s">
        <v>494</v>
      </c>
    </row>
    <row r="2" s="1" customFormat="true" ht="35" customHeight="true" spans="1:21">
      <c r="A2" s="7" t="s">
        <v>495</v>
      </c>
      <c r="B2" s="8"/>
      <c r="C2" s="7"/>
      <c r="D2" s="7"/>
      <c r="E2" s="7"/>
      <c r="F2" s="7"/>
      <c r="G2" s="7"/>
      <c r="H2" s="7"/>
      <c r="I2" s="7"/>
      <c r="J2" s="7"/>
      <c r="K2" s="7"/>
      <c r="L2" s="7"/>
      <c r="M2" s="7"/>
      <c r="N2" s="7"/>
      <c r="O2" s="7"/>
      <c r="P2" s="7"/>
      <c r="Q2" s="7"/>
      <c r="R2" s="7"/>
      <c r="S2" s="7"/>
      <c r="T2" s="7"/>
      <c r="U2" s="7"/>
    </row>
    <row r="3" s="2" customFormat="true" ht="16" customHeight="true" spans="1:21">
      <c r="A3" s="9"/>
      <c r="B3" s="10"/>
      <c r="C3" s="11"/>
      <c r="D3" s="11"/>
      <c r="E3" s="11"/>
      <c r="F3" s="11"/>
      <c r="G3" s="11"/>
      <c r="H3" s="11"/>
      <c r="I3" s="11"/>
      <c r="J3" s="11"/>
      <c r="K3" s="11"/>
      <c r="L3" s="11"/>
      <c r="M3" s="11"/>
      <c r="N3" s="11"/>
      <c r="O3" s="11"/>
      <c r="P3" s="11"/>
      <c r="Q3" s="11"/>
      <c r="R3" s="11"/>
      <c r="S3" s="11"/>
      <c r="T3" s="11" t="s">
        <v>2</v>
      </c>
      <c r="U3" s="10"/>
    </row>
    <row r="4" s="3" customFormat="true" ht="21" customHeight="true" spans="1:21">
      <c r="A4" s="12" t="s">
        <v>3</v>
      </c>
      <c r="B4" s="13" t="s">
        <v>4</v>
      </c>
      <c r="C4" s="13" t="s">
        <v>5</v>
      </c>
      <c r="D4" s="14" t="s">
        <v>6</v>
      </c>
      <c r="E4" s="13" t="s">
        <v>7</v>
      </c>
      <c r="F4" s="13" t="s">
        <v>8</v>
      </c>
      <c r="G4" s="13"/>
      <c r="H4" s="13"/>
      <c r="I4" s="13" t="s">
        <v>9</v>
      </c>
      <c r="J4" s="14" t="s">
        <v>10</v>
      </c>
      <c r="K4" s="14" t="s">
        <v>11</v>
      </c>
      <c r="L4" s="13" t="s">
        <v>12</v>
      </c>
      <c r="M4" s="13" t="s">
        <v>13</v>
      </c>
      <c r="N4" s="13"/>
      <c r="O4" s="13" t="s">
        <v>14</v>
      </c>
      <c r="P4" s="13"/>
      <c r="Q4" s="14" t="s">
        <v>15</v>
      </c>
      <c r="R4" s="13" t="s">
        <v>16</v>
      </c>
      <c r="S4" s="13"/>
      <c r="T4" s="13"/>
      <c r="U4" s="14" t="s">
        <v>17</v>
      </c>
    </row>
    <row r="5" s="3" customFormat="true" ht="24" customHeight="true" spans="1:21">
      <c r="A5" s="12"/>
      <c r="B5" s="13"/>
      <c r="C5" s="13"/>
      <c r="D5" s="15"/>
      <c r="E5" s="13"/>
      <c r="F5" s="13" t="s">
        <v>18</v>
      </c>
      <c r="G5" s="13" t="s">
        <v>19</v>
      </c>
      <c r="H5" s="13" t="s">
        <v>20</v>
      </c>
      <c r="I5" s="13"/>
      <c r="J5" s="15"/>
      <c r="K5" s="15"/>
      <c r="L5" s="13"/>
      <c r="M5" s="13" t="s">
        <v>21</v>
      </c>
      <c r="N5" s="13" t="s">
        <v>22</v>
      </c>
      <c r="O5" s="13" t="s">
        <v>21</v>
      </c>
      <c r="P5" s="13" t="s">
        <v>22</v>
      </c>
      <c r="Q5" s="15"/>
      <c r="R5" s="13" t="s">
        <v>23</v>
      </c>
      <c r="S5" s="13" t="s">
        <v>24</v>
      </c>
      <c r="T5" s="13" t="s">
        <v>25</v>
      </c>
      <c r="U5" s="15"/>
    </row>
    <row r="6" s="4" customFormat="true" ht="48" spans="1:21">
      <c r="A6" s="16">
        <f>SUBTOTAL(103,$B$6:B6)</f>
        <v>1</v>
      </c>
      <c r="B6" s="17" t="s">
        <v>121</v>
      </c>
      <c r="C6" s="17" t="s">
        <v>122</v>
      </c>
      <c r="D6" s="18" t="s">
        <v>28</v>
      </c>
      <c r="E6" s="18" t="s">
        <v>29</v>
      </c>
      <c r="F6" s="18" t="s">
        <v>123</v>
      </c>
      <c r="G6" s="18" t="s">
        <v>124</v>
      </c>
      <c r="H6" s="25">
        <v>958.83</v>
      </c>
      <c r="I6" s="25">
        <v>855</v>
      </c>
      <c r="J6" s="25">
        <v>948.96</v>
      </c>
      <c r="K6" s="25"/>
      <c r="L6" s="25">
        <v>948.96</v>
      </c>
      <c r="M6" s="19" t="s">
        <v>32</v>
      </c>
      <c r="N6" s="25">
        <v>958.83</v>
      </c>
      <c r="O6" s="19" t="s">
        <v>32</v>
      </c>
      <c r="P6" s="25">
        <v>855</v>
      </c>
      <c r="Q6" s="25">
        <v>855</v>
      </c>
      <c r="R6" s="25">
        <v>93.96</v>
      </c>
      <c r="S6" s="19" t="s">
        <v>33</v>
      </c>
      <c r="T6" s="25">
        <v>93.96</v>
      </c>
      <c r="U6" s="17" t="s">
        <v>34</v>
      </c>
    </row>
    <row r="7" ht="24" customHeight="true" spans="1:21">
      <c r="A7" s="16">
        <f>SUBTOTAL(103,$B$6:B7)</f>
        <v>2</v>
      </c>
      <c r="B7" s="17" t="s">
        <v>155</v>
      </c>
      <c r="C7" s="17" t="s">
        <v>156</v>
      </c>
      <c r="D7" s="19" t="s">
        <v>28</v>
      </c>
      <c r="E7" s="19" t="s">
        <v>29</v>
      </c>
      <c r="F7" s="18" t="s">
        <v>157</v>
      </c>
      <c r="G7" s="19" t="s">
        <v>158</v>
      </c>
      <c r="H7" s="25">
        <v>8000</v>
      </c>
      <c r="I7" s="25">
        <v>7000</v>
      </c>
      <c r="J7" s="26">
        <v>8432.86</v>
      </c>
      <c r="K7" s="25">
        <v>8432.86</v>
      </c>
      <c r="L7" s="25">
        <v>8432.86</v>
      </c>
      <c r="M7" s="19" t="s">
        <v>82</v>
      </c>
      <c r="N7" s="25">
        <v>7000</v>
      </c>
      <c r="O7" s="19" t="s">
        <v>82</v>
      </c>
      <c r="P7" s="25">
        <v>7000</v>
      </c>
      <c r="Q7" s="25">
        <v>8432.86</v>
      </c>
      <c r="R7" s="25">
        <v>0</v>
      </c>
      <c r="S7" s="19"/>
      <c r="T7" s="25"/>
      <c r="U7" s="17" t="s">
        <v>159</v>
      </c>
    </row>
    <row r="8" ht="32" customHeight="true" spans="1:21">
      <c r="A8" s="16">
        <f>SUBTOTAL(103,$B$6:B8)</f>
        <v>2</v>
      </c>
      <c r="B8" s="17"/>
      <c r="C8" s="17"/>
      <c r="D8" s="19"/>
      <c r="E8" s="19"/>
      <c r="F8" s="18"/>
      <c r="G8" s="19"/>
      <c r="H8" s="25"/>
      <c r="I8" s="25"/>
      <c r="J8" s="26"/>
      <c r="K8" s="25"/>
      <c r="L8" s="25"/>
      <c r="M8" s="19" t="s">
        <v>78</v>
      </c>
      <c r="N8" s="25">
        <v>1000</v>
      </c>
      <c r="O8" s="19"/>
      <c r="P8" s="25"/>
      <c r="Q8" s="25"/>
      <c r="R8" s="25"/>
      <c r="S8" s="19"/>
      <c r="T8" s="25"/>
      <c r="U8" s="17"/>
    </row>
    <row r="9" ht="36" spans="1:21">
      <c r="A9" s="16">
        <f>SUBTOTAL(103,$B$6:B9)</f>
        <v>3</v>
      </c>
      <c r="B9" s="17" t="s">
        <v>212</v>
      </c>
      <c r="C9" s="17" t="s">
        <v>218</v>
      </c>
      <c r="D9" s="18" t="s">
        <v>28</v>
      </c>
      <c r="E9" s="18" t="s">
        <v>29</v>
      </c>
      <c r="F9" s="18" t="s">
        <v>219</v>
      </c>
      <c r="G9" s="18"/>
      <c r="H9" s="26"/>
      <c r="I9" s="26">
        <v>122.37</v>
      </c>
      <c r="J9" s="26">
        <v>131.89</v>
      </c>
      <c r="K9" s="26"/>
      <c r="L9" s="26">
        <v>122.37</v>
      </c>
      <c r="M9" s="28"/>
      <c r="N9" s="26"/>
      <c r="O9" s="18" t="s">
        <v>32</v>
      </c>
      <c r="P9" s="26">
        <v>122.37</v>
      </c>
      <c r="Q9" s="26">
        <v>122.37</v>
      </c>
      <c r="R9" s="26">
        <v>0</v>
      </c>
      <c r="S9" s="18"/>
      <c r="T9" s="26"/>
      <c r="U9" s="17" t="s">
        <v>220</v>
      </c>
    </row>
    <row r="10" ht="94" customHeight="true" spans="1:21">
      <c r="A10" s="16">
        <f>SUBTOTAL(103,$B$6:B10)</f>
        <v>4</v>
      </c>
      <c r="B10" s="20" t="s">
        <v>368</v>
      </c>
      <c r="C10" s="17" t="s">
        <v>369</v>
      </c>
      <c r="D10" s="18" t="s">
        <v>28</v>
      </c>
      <c r="E10" s="18" t="s">
        <v>28</v>
      </c>
      <c r="F10" s="18" t="s">
        <v>370</v>
      </c>
      <c r="G10" s="18"/>
      <c r="H10" s="26"/>
      <c r="I10" s="26"/>
      <c r="J10" s="26">
        <v>22.95</v>
      </c>
      <c r="K10" s="26"/>
      <c r="L10" s="26"/>
      <c r="M10" s="18" t="s">
        <v>32</v>
      </c>
      <c r="N10" s="26"/>
      <c r="O10" s="19" t="s">
        <v>32</v>
      </c>
      <c r="P10" s="25"/>
      <c r="Q10" s="26">
        <v>0</v>
      </c>
      <c r="R10" s="26">
        <v>22.95</v>
      </c>
      <c r="S10" s="19" t="s">
        <v>33</v>
      </c>
      <c r="T10" s="26">
        <v>22.95</v>
      </c>
      <c r="U10" s="17" t="s">
        <v>371</v>
      </c>
    </row>
    <row r="11" customFormat="true" ht="31" customHeight="true" spans="1:21">
      <c r="A11" s="21" t="s">
        <v>482</v>
      </c>
      <c r="B11" s="22"/>
      <c r="C11" s="23"/>
      <c r="D11" s="24"/>
      <c r="E11" s="24"/>
      <c r="F11" s="24"/>
      <c r="G11" s="24"/>
      <c r="H11" s="27">
        <f t="shared" ref="H11:R11" si="0">SUBTOTAL(9,H6:H10)</f>
        <v>8958.83</v>
      </c>
      <c r="I11" s="27">
        <f t="shared" si="0"/>
        <v>7977.37</v>
      </c>
      <c r="J11" s="27">
        <f t="shared" si="0"/>
        <v>9536.66</v>
      </c>
      <c r="K11" s="27">
        <f t="shared" si="0"/>
        <v>8432.86</v>
      </c>
      <c r="L11" s="27">
        <f t="shared" si="0"/>
        <v>9504.19</v>
      </c>
      <c r="M11" s="27">
        <f t="shared" si="0"/>
        <v>0</v>
      </c>
      <c r="N11" s="27">
        <f t="shared" si="0"/>
        <v>8958.83</v>
      </c>
      <c r="O11" s="27">
        <f t="shared" si="0"/>
        <v>0</v>
      </c>
      <c r="P11" s="27">
        <f t="shared" si="0"/>
        <v>7977.37</v>
      </c>
      <c r="Q11" s="29">
        <f t="shared" si="0"/>
        <v>9410.23</v>
      </c>
      <c r="R11" s="29">
        <f t="shared" si="0"/>
        <v>116.91</v>
      </c>
      <c r="S11" s="29"/>
      <c r="T11" s="29">
        <f>SUBTOTAL(9,T6:T10)</f>
        <v>116.91</v>
      </c>
      <c r="U11" s="30"/>
    </row>
  </sheetData>
  <mergeCells count="34">
    <mergeCell ref="A2:U2"/>
    <mergeCell ref="T3:U3"/>
    <mergeCell ref="F4:H4"/>
    <mergeCell ref="M4:N4"/>
    <mergeCell ref="O4:P4"/>
    <mergeCell ref="R4:T4"/>
    <mergeCell ref="A11:C11"/>
    <mergeCell ref="A4:A5"/>
    <mergeCell ref="B4:B5"/>
    <mergeCell ref="B7:B8"/>
    <mergeCell ref="C4:C5"/>
    <mergeCell ref="C7:C8"/>
    <mergeCell ref="D4:D5"/>
    <mergeCell ref="D7:D8"/>
    <mergeCell ref="E4:E5"/>
    <mergeCell ref="E7:E8"/>
    <mergeCell ref="F7:F8"/>
    <mergeCell ref="G7:G8"/>
    <mergeCell ref="H7:H8"/>
    <mergeCell ref="I4:I5"/>
    <mergeCell ref="I7:I8"/>
    <mergeCell ref="J4:J5"/>
    <mergeCell ref="J7:J8"/>
    <mergeCell ref="K4:K5"/>
    <mergeCell ref="K7:K8"/>
    <mergeCell ref="L4:L5"/>
    <mergeCell ref="L7:L8"/>
    <mergeCell ref="Q4:Q5"/>
    <mergeCell ref="Q7:Q8"/>
    <mergeCell ref="R7:R8"/>
    <mergeCell ref="S7:S8"/>
    <mergeCell ref="T7:T8"/>
    <mergeCell ref="U4:U5"/>
    <mergeCell ref="U7:U8"/>
  </mergeCells>
  <dataValidations count="3">
    <dataValidation type="list" allowBlank="1" showInputMessage="1" showErrorMessage="1" sqref="S6 S7 S8 S9 S10">
      <formula1>"无资金,施工中,竣工未结算,质保金,其他"</formula1>
    </dataValidation>
    <dataValidation type="list" allowBlank="1" showInputMessage="1" showErrorMessage="1" sqref="D6:E6 D7 E7 D8 E8 D9 E9">
      <formula1>"是,否"</formula1>
    </dataValidation>
    <dataValidation type="list" allowBlank="1" showInputMessage="1" showErrorMessage="1" sqref="M6 O6 M7 O7 M8 O8 M9 O9 O10">
      <formula1>"中央,自治区,市本级,其他"</formula1>
    </dataValidation>
  </dataValidations>
  <pageMargins left="0.75" right="0.75" top="1" bottom="1" header="0.5" footer="0.5"/>
  <pageSetup paperSize="8" scale="74"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6</vt:i4>
      </vt:variant>
    </vt:vector>
  </HeadingPairs>
  <TitlesOfParts>
    <vt:vector size="6" baseType="lpstr">
      <vt:lpstr>附表1.汇总（终）</vt:lpstr>
      <vt:lpstr>2-1（审批文件)</vt:lpstr>
      <vt:lpstr>2-2债务规模400万以上</vt:lpstr>
      <vt:lpstr>2-3（会议纪要)</vt:lpstr>
      <vt:lpstr>2-4（领导批示）</vt:lpstr>
      <vt:lpstr>2-5（部门批复等）</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lxy</cp:lastModifiedBy>
  <dcterms:created xsi:type="dcterms:W3CDTF">2023-06-14T18:01:00Z</dcterms:created>
  <dcterms:modified xsi:type="dcterms:W3CDTF">2023-07-14T09:31:33Z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907AC9878639403494F950CCC0AE310D</vt:lpwstr>
  </property>
  <property fmtid="{D5CDD505-2E9C-101B-9397-08002B2CF9AE}" pid="3" name="KSOProductBuildVer">
    <vt:lpwstr>2052-11.8.2.10125</vt:lpwstr>
  </property>
</Properties>
</file>